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11640" activeTab="1"/>
  </bookViews>
  <sheets>
    <sheet name="McDonalds" sheetId="1" r:id="rId1"/>
    <sheet name="Kellogg's" sheetId="2" r:id="rId2"/>
    <sheet name="Nestle" sheetId="3" r:id="rId3"/>
  </sheets>
  <definedNames>
    <definedName name="_xlnm.Print_Area" localSheetId="1">'Kellogg''s'!$A$1:$L$179</definedName>
    <definedName name="_xlnm.Print_Area" localSheetId="0">'McDonalds'!$A$1:$K$178</definedName>
    <definedName name="_xlnm.Print_Area" localSheetId="2">'Nestle'!$A$1:$L$99</definedName>
  </definedNames>
  <calcPr fullCalcOnLoad="1"/>
</workbook>
</file>

<file path=xl/sharedStrings.xml><?xml version="1.0" encoding="utf-8"?>
<sst xmlns="http://schemas.openxmlformats.org/spreadsheetml/2006/main" count="719" uniqueCount="128">
  <si>
    <t>McDonalds</t>
  </si>
  <si>
    <t>Canada</t>
  </si>
  <si>
    <t>USA</t>
  </si>
  <si>
    <t>New Zealand</t>
  </si>
  <si>
    <t>Australia</t>
  </si>
  <si>
    <t>UK</t>
  </si>
  <si>
    <t>NV</t>
  </si>
  <si>
    <t>Belgium</t>
  </si>
  <si>
    <t>Spain</t>
  </si>
  <si>
    <t>Ireland</t>
  </si>
  <si>
    <t xml:space="preserve">Italy </t>
  </si>
  <si>
    <t>Portugal</t>
  </si>
  <si>
    <t>Malaysia</t>
  </si>
  <si>
    <t>France</t>
  </si>
  <si>
    <t>Sweden</t>
  </si>
  <si>
    <t>Romania</t>
  </si>
  <si>
    <t>Singapore</t>
  </si>
  <si>
    <t>Brazil</t>
  </si>
  <si>
    <t>Hong Kong</t>
  </si>
  <si>
    <t>Slovakia</t>
  </si>
  <si>
    <t>Venezuela</t>
  </si>
  <si>
    <t>Mexico</t>
  </si>
  <si>
    <t>Sodium g/portion</t>
  </si>
  <si>
    <t xml:space="preserve"> salt g/portion</t>
  </si>
  <si>
    <t>n/a</t>
  </si>
  <si>
    <t>salt g/portion</t>
  </si>
  <si>
    <t>Notes</t>
  </si>
  <si>
    <t>Sodium /100g</t>
  </si>
  <si>
    <t>Salt /100g</t>
  </si>
  <si>
    <t xml:space="preserve">Salt/ 30g serving </t>
  </si>
  <si>
    <t>Italy</t>
  </si>
  <si>
    <t>Finland</t>
  </si>
  <si>
    <t>Denmark</t>
  </si>
  <si>
    <t>South Africa</t>
  </si>
  <si>
    <t>Colombia</t>
  </si>
  <si>
    <t>% difference between the highest and the lowest</t>
  </si>
  <si>
    <t>Germany</t>
  </si>
  <si>
    <t>Switzerland</t>
  </si>
  <si>
    <t xml:space="preserve">Spain </t>
  </si>
  <si>
    <t>Norway</t>
  </si>
  <si>
    <t>Peru</t>
  </si>
  <si>
    <t>Chile</t>
  </si>
  <si>
    <t>Uruguay</t>
  </si>
  <si>
    <t>Argentina</t>
  </si>
  <si>
    <t>Caribbean</t>
  </si>
  <si>
    <t>Nestle</t>
  </si>
  <si>
    <t>Kellogg's</t>
  </si>
  <si>
    <t xml:space="preserve">% intake of recommendation for children age 1-3** </t>
  </si>
  <si>
    <t xml:space="preserve">% intake of recommendation for children age 4-6**  </t>
  </si>
  <si>
    <t>% intake of recommendation for children age 7-10**</t>
  </si>
  <si>
    <t>% intake of recommendation for children age 11-14**</t>
  </si>
  <si>
    <r>
      <t xml:space="preserve">Key:                       </t>
    </r>
    <r>
      <rPr>
        <sz val="10"/>
        <rFont val="Arial"/>
        <family val="2"/>
      </rPr>
      <t xml:space="preserve">          </t>
    </r>
  </si>
  <si>
    <t>NV = No value</t>
  </si>
  <si>
    <t>Age</t>
  </si>
  <si>
    <t>Target Average Salt Intake (g/day)</t>
  </si>
  <si>
    <t>1-3 years</t>
  </si>
  <si>
    <t>2 g/d</t>
  </si>
  <si>
    <t>4- 6 years</t>
  </si>
  <si>
    <t>3 g/d</t>
  </si>
  <si>
    <t>7-10 years</t>
  </si>
  <si>
    <t>5 g/d</t>
  </si>
  <si>
    <t>11-14 years</t>
  </si>
  <si>
    <t>6 g/d</t>
  </si>
  <si>
    <t xml:space="preserve">% intake of recommendation for children age 1-3*** </t>
  </si>
  <si>
    <t xml:space="preserve">% intake of recommendation for children age 4-6***  </t>
  </si>
  <si>
    <t>% intake of recommendation for children age 7-10***</t>
  </si>
  <si>
    <t>% intake of recommendation for children age 11-14***</t>
  </si>
  <si>
    <t>Czech Republic</t>
  </si>
  <si>
    <t>Method for salt calculation ****</t>
  </si>
  <si>
    <t>Date information obtained</t>
  </si>
  <si>
    <t>Scientific Advisory Committee on Nutrition recommended salt intakes for children. www.sacn.gov.uk</t>
  </si>
  <si>
    <r>
      <t xml:space="preserve">Key                     </t>
    </r>
    <r>
      <rPr>
        <sz val="10"/>
        <rFont val="Arial"/>
        <family val="2"/>
      </rPr>
      <t xml:space="preserve">          </t>
    </r>
  </si>
  <si>
    <t>** SACN guidelines for children's salt intake used as recommended values.</t>
  </si>
  <si>
    <t>*** Labelled as beefburger in Malaysia.</t>
  </si>
  <si>
    <t>* Portion size not given for french fries in South Africa, Czech Republic &amp; Slovakia.</t>
  </si>
  <si>
    <t>****1 = salt per portion calculated from sodium (1g sodium = 2.5g salt), 2 = salt per portion labelled.</t>
  </si>
  <si>
    <t>1. World Health Organisation Technical Report Series 916: Diet, Nutrition and the Prevention of Chronic Diseases (2003)</t>
  </si>
  <si>
    <t xml:space="preserve">% intake of recommend- ation for children age 1-3** </t>
  </si>
  <si>
    <t xml:space="preserve">% intake of recommend- ation for children age 4-6**  </t>
  </si>
  <si>
    <t>% intake of recommend- ation for children age 7-10**</t>
  </si>
  <si>
    <t>% intake of recommend- ation for children age 11-14**</t>
  </si>
  <si>
    <t>Salt content of 4 nuggets calculated from information provided for 6 nuggets</t>
  </si>
  <si>
    <t>Rank (1 = lowest salt level)</t>
  </si>
  <si>
    <t>Rank
(1 = lowest salt level)</t>
  </si>
  <si>
    <t>Method of sodium/ 100g calculation*</t>
  </si>
  <si>
    <t>Method of salt/ 100g calculation **</t>
  </si>
  <si>
    <t xml:space="preserve">% intake of recommend- ation for children age 1-3*** </t>
  </si>
  <si>
    <t xml:space="preserve">% intake of recommend- ation for children age 4-6***  </t>
  </si>
  <si>
    <t>% intake of recommend- ation for children age 7-10***</t>
  </si>
  <si>
    <t>% intake of recommend- ation for children age 11-14***</t>
  </si>
  <si>
    <t>* 1= Sodium/ 100g calculated from sodium/ portion, 2 = Sodium/100g labelled.</t>
  </si>
  <si>
    <t>** 1 = salt values calculated from sodium (1g of sodium= 2.5g of salt), 2 = salt labelled.</t>
  </si>
  <si>
    <t>*** SACN guidelines for children's salt intake used as recommended values.</t>
  </si>
  <si>
    <t>Country</t>
  </si>
  <si>
    <r>
      <t>Please note</t>
    </r>
    <r>
      <rPr>
        <sz val="10"/>
        <rFont val="Arial"/>
        <family val="0"/>
      </rPr>
      <t>: For breakfast cereals sodium per 100g is shown because the portion sizes are different for individual countries making it impossible to compare sodium per portion. This is not an indication of how much people are going to eat, it is a way of showing the different sodium levels in the same cereals.
The 30g protion size is used here in order to provide an indication of the levels of salt a serving would provide.</t>
    </r>
  </si>
  <si>
    <r>
      <t>Please note</t>
    </r>
    <r>
      <rPr>
        <sz val="10"/>
        <rFont val="Arial"/>
        <family val="2"/>
      </rPr>
      <t>: We have only included the countries for which we could locate information for this product</t>
    </r>
  </si>
  <si>
    <t>For breakfast cereals sodium per 100g is shown because the portion sizes are different for individual countries making it impossible to compare sodium per portion. This is not an indication of how much people are going to eat, it is a way of showing the different sodium levels in the same cereals.
The 30g protion size is used here in order to provide an indication of the levels of salt a serving would provide.</t>
  </si>
  <si>
    <t>NA = No value</t>
  </si>
  <si>
    <r>
      <t xml:space="preserve">Key                  </t>
    </r>
    <r>
      <rPr>
        <sz val="10"/>
        <rFont val="Arial"/>
        <family val="2"/>
      </rPr>
      <t xml:space="preserve">          </t>
    </r>
  </si>
  <si>
    <r>
      <t xml:space="preserve">Key               </t>
    </r>
    <r>
      <rPr>
        <sz val="10"/>
        <rFont val="Arial"/>
        <family val="2"/>
      </rPr>
      <t xml:space="preserve">          </t>
    </r>
  </si>
  <si>
    <r>
      <t xml:space="preserve">Key             </t>
    </r>
    <r>
      <rPr>
        <sz val="10"/>
        <rFont val="Arial"/>
        <family val="2"/>
      </rPr>
      <t xml:space="preserve">          </t>
    </r>
  </si>
  <si>
    <r>
      <t xml:space="preserve">Key     </t>
    </r>
    <r>
      <rPr>
        <sz val="10"/>
        <rFont val="Arial"/>
        <family val="2"/>
      </rPr>
      <t xml:space="preserve">          </t>
    </r>
  </si>
  <si>
    <r>
      <t xml:space="preserve">Key       </t>
    </r>
    <r>
      <rPr>
        <sz val="10"/>
        <rFont val="Arial"/>
        <family val="2"/>
      </rPr>
      <t xml:space="preserve">          </t>
    </r>
  </si>
  <si>
    <r>
      <t xml:space="preserve">Key                 </t>
    </r>
    <r>
      <rPr>
        <sz val="10"/>
        <rFont val="Arial"/>
        <family val="2"/>
      </rPr>
      <t xml:space="preserve">          </t>
    </r>
  </si>
  <si>
    <t>Coco pops or equivalent</t>
  </si>
  <si>
    <t>Corn pops or equivalent</t>
  </si>
  <si>
    <t>Frosties or equivalent</t>
  </si>
  <si>
    <t>Rice Krispies or equivalent</t>
  </si>
  <si>
    <t>Froot Loops or equivalent</t>
  </si>
  <si>
    <t>Frosties reduced sugar or equivalent</t>
  </si>
  <si>
    <t>French Fries (small)* or equivalent</t>
  </si>
  <si>
    <t>Cheeseburger or equivalent</t>
  </si>
  <si>
    <t>4 McChicken Nuggets or equivalent</t>
  </si>
  <si>
    <t>Hamburger*** or equivalent</t>
  </si>
  <si>
    <t>Tomato Ketchup or equivalent</t>
  </si>
  <si>
    <t>Nesquik or equivalent</t>
  </si>
  <si>
    <t>Trix or equivalent</t>
  </si>
  <si>
    <t>Zucosos or equivalent</t>
  </si>
  <si>
    <t>Chocapic or equivalent</t>
  </si>
  <si>
    <t>% difference between the highest and the lowest salt content</t>
  </si>
  <si>
    <r>
      <t>Equivalent products used:</t>
    </r>
    <r>
      <rPr>
        <sz val="10"/>
        <rFont val="Arial"/>
        <family val="0"/>
      </rPr>
      <t xml:space="preserve"> Snowflakes used for Brazil</t>
    </r>
  </si>
  <si>
    <r>
      <t xml:space="preserve">Equivalent products used: </t>
    </r>
    <r>
      <rPr>
        <sz val="10"/>
        <rFont val="Arial"/>
        <family val="2"/>
      </rPr>
      <t>Zucaritas used for Colombia; Frosted Flakes used for Canada and US; Sucrilhos used for Brazil</t>
    </r>
  </si>
  <si>
    <r>
      <t>Equivalent products used:</t>
    </r>
    <r>
      <rPr>
        <sz val="10"/>
        <rFont val="Arial"/>
        <family val="0"/>
      </rPr>
      <t xml:space="preserve">  Frosted Flakes used for Canada and US</t>
    </r>
  </si>
  <si>
    <r>
      <t>Equivalent products used:</t>
    </r>
    <r>
      <rPr>
        <sz val="10"/>
        <rFont val="Arial"/>
        <family val="0"/>
      </rPr>
      <t xml:space="preserve"> Choco pops used for Colombia and Belgium; Cocoa Krispies used for US; Choco Krispies used for Switzerland, Spain, Portugal, Brazil and Germany</t>
    </r>
  </si>
  <si>
    <r>
      <t>Equivalent products used:</t>
    </r>
    <r>
      <rPr>
        <sz val="10"/>
        <rFont val="Arial"/>
        <family val="0"/>
      </rPr>
      <t xml:space="preserve"> Rice Bubbles used for Australia</t>
    </r>
  </si>
  <si>
    <r>
      <t>Equivalent products used:</t>
    </r>
    <r>
      <rPr>
        <sz val="10"/>
        <rFont val="Arial"/>
        <family val="0"/>
      </rPr>
      <t xml:space="preserve"> Miel Pops used for Italy; Kellogg’s pops used for Germany and Switzerland</t>
    </r>
  </si>
  <si>
    <r>
      <t xml:space="preserve">Equivalent products used: </t>
    </r>
    <r>
      <rPr>
        <sz val="10"/>
        <rFont val="Arial"/>
        <family val="2"/>
      </rPr>
      <t>Hamburguesa con queso used for Mexico and Spain</t>
    </r>
  </si>
  <si>
    <r>
      <t xml:space="preserve">Equivalent products used: </t>
    </r>
    <r>
      <rPr>
        <sz val="10"/>
        <rFont val="Arial"/>
        <family val="2"/>
      </rPr>
      <t>McPapas used for Venezuela; Frites used for Belgium; Batatas Fritas used for Portugal; Cartofi Mici used for Romania, Frite used for France; Pommes Frites used for Sweden; Hranolky used for Czech Republic and Slovakia; Papas a la Francesa used for Mexico; McFritas used for Brazil; Patatas Fritas used for Spain; Patatine Fritte used for Italy</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</si>
</sst>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0"/>
    <numFmt numFmtId="166" formatCode="0.0000"/>
    <numFmt numFmtId="167" formatCode="0.000"/>
    <numFmt numFmtId="168" formatCode="0.0%"/>
    <numFmt numFmtId="169" formatCode="[$-809]dd\ mmmm\ yyyy"/>
    <numFmt numFmtId="170" formatCode="&quot;Yes&quot;;&quot;Yes&quot;;&quot;No&quot;"/>
    <numFmt numFmtId="171" formatCode="&quot;True&quot;;&quot;True&quot;;&quot;False&quot;"/>
    <numFmt numFmtId="172" formatCode="&quot;On&quot;;&quot;On&quot;;&quot;Off&quot;"/>
    <numFmt numFmtId="173" formatCode="[$€-2]\ #,##0.00_);[Red]\([$€-2]\ #,##0.00\)"/>
  </numFmts>
  <fonts count="12">
    <font>
      <sz val="10"/>
      <name val="Arial"/>
      <family val="0"/>
    </font>
    <font>
      <sz val="8"/>
      <name val="Arial"/>
      <family val="0"/>
    </font>
    <font>
      <b/>
      <sz val="10"/>
      <name val="Arial"/>
      <family val="2"/>
    </font>
    <font>
      <b/>
      <sz val="10"/>
      <color indexed="8"/>
      <name val="Arial"/>
      <family val="2"/>
    </font>
    <font>
      <sz val="10"/>
      <color indexed="8"/>
      <name val="Arial"/>
      <family val="2"/>
    </font>
    <font>
      <u val="single"/>
      <sz val="10"/>
      <color indexed="12"/>
      <name val="Arial"/>
      <family val="0"/>
    </font>
    <font>
      <u val="single"/>
      <sz val="10"/>
      <color indexed="36"/>
      <name val="Arial"/>
      <family val="0"/>
    </font>
    <font>
      <b/>
      <sz val="18"/>
      <name val="Arial"/>
      <family val="2"/>
    </font>
    <font>
      <b/>
      <sz val="9"/>
      <name val="Arial"/>
      <family val="2"/>
    </font>
    <font>
      <sz val="11"/>
      <name val="Arial"/>
      <family val="2"/>
    </font>
    <font>
      <b/>
      <sz val="10"/>
      <color indexed="10"/>
      <name val="Arial"/>
      <family val="2"/>
    </font>
    <font>
      <sz val="10"/>
      <color indexed="10"/>
      <name val="Arial"/>
      <family val="2"/>
    </font>
  </fonts>
  <fills count="2">
    <fill>
      <patternFill/>
    </fill>
    <fill>
      <patternFill patternType="gray125"/>
    </fill>
  </fills>
  <borders count="24">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89">
    <xf numFmtId="0" fontId="0" fillId="0" borderId="0" xfId="0" applyAlignment="1">
      <alignment/>
    </xf>
    <xf numFmtId="0" fontId="3" fillId="0" borderId="1" xfId="0" applyFont="1" applyBorder="1" applyAlignment="1">
      <alignment vertical="top" wrapText="1"/>
    </xf>
    <xf numFmtId="0" fontId="0" fillId="0" borderId="0" xfId="0" applyAlignment="1">
      <alignment vertical="top" wrapText="1"/>
    </xf>
    <xf numFmtId="15" fontId="0" fillId="0" borderId="0" xfId="0" applyNumberFormat="1" applyAlignment="1">
      <alignment vertical="top" wrapText="1"/>
    </xf>
    <xf numFmtId="0" fontId="3" fillId="0" borderId="2" xfId="0" applyFont="1" applyFill="1" applyBorder="1" applyAlignment="1">
      <alignment vertical="top" wrapText="1"/>
    </xf>
    <xf numFmtId="2" fontId="4" fillId="0" borderId="1" xfId="0" applyNumberFormat="1" applyFont="1" applyFill="1" applyBorder="1" applyAlignment="1">
      <alignment vertical="top" wrapText="1"/>
    </xf>
    <xf numFmtId="1" fontId="4" fillId="0" borderId="1" xfId="0" applyNumberFormat="1" applyFont="1" applyFill="1" applyBorder="1" applyAlignment="1">
      <alignment vertical="top" wrapText="1"/>
    </xf>
    <xf numFmtId="15" fontId="4" fillId="0" borderId="3" xfId="0" applyNumberFormat="1" applyFont="1" applyFill="1" applyBorder="1" applyAlignment="1">
      <alignment vertical="top" wrapText="1"/>
    </xf>
    <xf numFmtId="0" fontId="3" fillId="0" borderId="4" xfId="0" applyFont="1" applyFill="1" applyBorder="1" applyAlignment="1">
      <alignment vertical="top" wrapText="1"/>
    </xf>
    <xf numFmtId="1" fontId="4" fillId="0" borderId="5" xfId="0" applyNumberFormat="1" applyFont="1" applyFill="1" applyBorder="1" applyAlignment="1">
      <alignment vertical="top" wrapText="1"/>
    </xf>
    <xf numFmtId="15" fontId="4" fillId="0" borderId="1" xfId="0" applyNumberFormat="1" applyFont="1" applyFill="1" applyBorder="1" applyAlignment="1">
      <alignment vertical="top" wrapText="1"/>
    </xf>
    <xf numFmtId="2" fontId="4" fillId="0" borderId="2" xfId="0" applyNumberFormat="1" applyFont="1" applyFill="1" applyBorder="1" applyAlignment="1">
      <alignment vertical="top"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0" fillId="0" borderId="0" xfId="0" applyFill="1" applyAlignment="1">
      <alignment vertical="top" wrapText="1"/>
    </xf>
    <xf numFmtId="0" fontId="2" fillId="0" borderId="0" xfId="0" applyFont="1" applyFill="1" applyAlignment="1">
      <alignment vertical="top" wrapText="1"/>
    </xf>
    <xf numFmtId="1" fontId="0" fillId="0" borderId="0" xfId="0" applyNumberFormat="1" applyFill="1" applyAlignment="1">
      <alignment vertical="top" wrapText="1"/>
    </xf>
    <xf numFmtId="15" fontId="0" fillId="0" borderId="0" xfId="0" applyNumberFormat="1" applyFill="1" applyAlignment="1">
      <alignment vertical="top" wrapText="1"/>
    </xf>
    <xf numFmtId="0" fontId="0" fillId="0" borderId="6" xfId="0" applyFill="1" applyBorder="1" applyAlignment="1">
      <alignment vertical="top" wrapText="1"/>
    </xf>
    <xf numFmtId="0" fontId="0" fillId="0" borderId="7" xfId="0" applyFill="1" applyBorder="1" applyAlignment="1">
      <alignment horizontal="center" vertical="top" wrapText="1"/>
    </xf>
    <xf numFmtId="0" fontId="0" fillId="0" borderId="7" xfId="0" applyFill="1" applyBorder="1" applyAlignment="1">
      <alignment vertical="top" wrapText="1"/>
    </xf>
    <xf numFmtId="15" fontId="0" fillId="0" borderId="8" xfId="0" applyNumberFormat="1" applyFill="1" applyBorder="1" applyAlignment="1">
      <alignment vertical="top" wrapText="1"/>
    </xf>
    <xf numFmtId="0" fontId="2" fillId="0" borderId="2" xfId="0" applyFont="1" applyFill="1" applyBorder="1" applyAlignment="1">
      <alignment vertical="top" wrapText="1"/>
    </xf>
    <xf numFmtId="0" fontId="3" fillId="0" borderId="1" xfId="0" applyFont="1" applyFill="1" applyBorder="1" applyAlignment="1">
      <alignment vertical="top" wrapText="1"/>
    </xf>
    <xf numFmtId="1" fontId="3" fillId="0" borderId="1" xfId="0" applyNumberFormat="1" applyFont="1" applyFill="1" applyBorder="1" applyAlignment="1">
      <alignment vertical="top" wrapText="1"/>
    </xf>
    <xf numFmtId="15" fontId="3" fillId="0" borderId="3" xfId="0" applyNumberFormat="1" applyFont="1" applyFill="1" applyBorder="1" applyAlignment="1">
      <alignment vertical="top" wrapText="1"/>
    </xf>
    <xf numFmtId="0" fontId="3" fillId="0" borderId="5" xfId="0" applyFont="1" applyFill="1" applyBorder="1" applyAlignment="1">
      <alignment vertical="top" wrapText="1"/>
    </xf>
    <xf numFmtId="15" fontId="3" fillId="0" borderId="1" xfId="0" applyNumberFormat="1" applyFont="1" applyFill="1" applyBorder="1" applyAlignment="1">
      <alignment vertical="top" wrapText="1"/>
    </xf>
    <xf numFmtId="0" fontId="3" fillId="0" borderId="9" xfId="0" applyFont="1" applyFill="1" applyBorder="1" applyAlignment="1">
      <alignment vertical="top" wrapText="1"/>
    </xf>
    <xf numFmtId="2" fontId="4" fillId="0" borderId="1" xfId="0" applyNumberFormat="1" applyFont="1" applyFill="1" applyBorder="1" applyAlignment="1">
      <alignment horizontal="right" vertical="top" wrapText="1"/>
    </xf>
    <xf numFmtId="1" fontId="4" fillId="0" borderId="1" xfId="0" applyNumberFormat="1" applyFont="1" applyFill="1" applyBorder="1" applyAlignment="1">
      <alignment horizontal="right" vertical="top" wrapText="1"/>
    </xf>
    <xf numFmtId="15" fontId="4" fillId="0" borderId="3" xfId="0" applyNumberFormat="1" applyFont="1" applyFill="1" applyBorder="1" applyAlignment="1">
      <alignment horizontal="right" vertical="top" wrapText="1"/>
    </xf>
    <xf numFmtId="0" fontId="10" fillId="0" borderId="10" xfId="0" applyFont="1" applyFill="1" applyBorder="1" applyAlignment="1">
      <alignment vertical="top" wrapText="1"/>
    </xf>
    <xf numFmtId="0" fontId="11" fillId="0" borderId="11" xfId="0" applyFont="1" applyFill="1" applyBorder="1" applyAlignment="1">
      <alignment vertical="top" wrapText="1"/>
    </xf>
    <xf numFmtId="9" fontId="11" fillId="0" borderId="11" xfId="0" applyNumberFormat="1" applyFont="1" applyFill="1" applyBorder="1" applyAlignment="1">
      <alignment vertical="top" wrapText="1"/>
    </xf>
    <xf numFmtId="1" fontId="11" fillId="0" borderId="11" xfId="0" applyNumberFormat="1" applyFont="1" applyFill="1" applyBorder="1" applyAlignment="1">
      <alignment vertical="top" wrapText="1"/>
    </xf>
    <xf numFmtId="0" fontId="11" fillId="0" borderId="0" xfId="0" applyFont="1" applyFill="1" applyAlignment="1">
      <alignment vertical="top" wrapText="1"/>
    </xf>
    <xf numFmtId="0" fontId="11" fillId="0" borderId="10" xfId="0" applyFont="1" applyFill="1" applyBorder="1" applyAlignment="1">
      <alignment vertical="top" wrapText="1"/>
    </xf>
    <xf numFmtId="0" fontId="10" fillId="0" borderId="11" xfId="0" applyFont="1" applyFill="1" applyBorder="1" applyAlignment="1">
      <alignment vertical="top" wrapText="1"/>
    </xf>
    <xf numFmtId="9" fontId="10" fillId="0" borderId="11" xfId="0" applyNumberFormat="1" applyFont="1" applyFill="1" applyBorder="1" applyAlignment="1">
      <alignment vertical="top" wrapText="1"/>
    </xf>
    <xf numFmtId="1" fontId="10" fillId="0" borderId="11" xfId="0" applyNumberFormat="1" applyFont="1" applyFill="1" applyBorder="1" applyAlignment="1">
      <alignment vertical="top" wrapText="1"/>
    </xf>
    <xf numFmtId="15" fontId="10" fillId="0" borderId="12" xfId="0" applyNumberFormat="1" applyFont="1" applyFill="1" applyBorder="1" applyAlignment="1">
      <alignment vertical="top" wrapText="1"/>
    </xf>
    <xf numFmtId="0" fontId="10" fillId="0" borderId="0" xfId="0" applyFont="1" applyFill="1" applyAlignment="1">
      <alignment vertical="top" wrapText="1"/>
    </xf>
    <xf numFmtId="0" fontId="8" fillId="0" borderId="2" xfId="0" applyFont="1" applyBorder="1" applyAlignment="1">
      <alignment horizontal="center" vertical="top" wrapText="1"/>
    </xf>
    <xf numFmtId="0" fontId="9" fillId="0" borderId="2" xfId="0" applyFont="1" applyBorder="1" applyAlignment="1">
      <alignment horizontal="center" vertical="top" wrapText="1"/>
    </xf>
    <xf numFmtId="0" fontId="9" fillId="0" borderId="10" xfId="0" applyFont="1" applyBorder="1" applyAlignment="1">
      <alignment horizontal="center" vertical="top" wrapText="1"/>
    </xf>
    <xf numFmtId="0" fontId="10" fillId="0" borderId="4" xfId="0" applyFont="1" applyFill="1" applyBorder="1" applyAlignment="1">
      <alignment vertical="top" wrapText="1"/>
    </xf>
    <xf numFmtId="0" fontId="11" fillId="0" borderId="5" xfId="0" applyFont="1" applyFill="1" applyBorder="1" applyAlignment="1">
      <alignment vertical="top" wrapText="1"/>
    </xf>
    <xf numFmtId="15" fontId="11" fillId="0" borderId="1" xfId="0" applyNumberFormat="1" applyFont="1" applyFill="1" applyBorder="1" applyAlignment="1">
      <alignment vertical="top" wrapText="1"/>
    </xf>
    <xf numFmtId="0" fontId="10" fillId="0" borderId="12" xfId="0" applyFont="1" applyFill="1" applyBorder="1" applyAlignment="1">
      <alignment vertical="top" wrapText="1"/>
    </xf>
    <xf numFmtId="0" fontId="10" fillId="0" borderId="5" xfId="0" applyFont="1" applyFill="1" applyBorder="1" applyAlignment="1">
      <alignment vertical="top" wrapText="1"/>
    </xf>
    <xf numFmtId="15" fontId="10" fillId="0" borderId="1" xfId="0" applyNumberFormat="1"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15" fontId="3" fillId="0" borderId="8" xfId="0" applyNumberFormat="1" applyFont="1" applyFill="1" applyBorder="1" applyAlignment="1">
      <alignment vertical="top" wrapText="1"/>
    </xf>
    <xf numFmtId="0" fontId="10" fillId="0" borderId="0" xfId="0" applyFont="1" applyFill="1" applyBorder="1" applyAlignment="1">
      <alignment vertical="top" wrapText="1"/>
    </xf>
    <xf numFmtId="1" fontId="10" fillId="0" borderId="0" xfId="0" applyNumberFormat="1" applyFont="1" applyFill="1" applyBorder="1" applyAlignment="1">
      <alignment vertical="top" wrapText="1"/>
    </xf>
    <xf numFmtId="9" fontId="10" fillId="0" borderId="0" xfId="0" applyNumberFormat="1" applyFont="1" applyFill="1" applyBorder="1" applyAlignment="1">
      <alignment vertical="top" wrapText="1"/>
    </xf>
    <xf numFmtId="15" fontId="10" fillId="0" borderId="0" xfId="0" applyNumberFormat="1" applyFont="1" applyFill="1" applyBorder="1" applyAlignment="1">
      <alignment vertical="top" wrapText="1"/>
    </xf>
    <xf numFmtId="0" fontId="2" fillId="0" borderId="0" xfId="0" applyFont="1" applyFill="1" applyBorder="1" applyAlignment="1">
      <alignment vertical="top" wrapText="1"/>
    </xf>
    <xf numFmtId="1" fontId="4" fillId="0" borderId="0" xfId="0" applyNumberFormat="1" applyFont="1" applyFill="1" applyBorder="1" applyAlignment="1">
      <alignment vertical="top" wrapText="1"/>
    </xf>
    <xf numFmtId="15" fontId="4" fillId="0" borderId="0" xfId="0" applyNumberFormat="1" applyFont="1" applyFill="1" applyBorder="1" applyAlignment="1">
      <alignment vertical="top" wrapText="1"/>
    </xf>
    <xf numFmtId="15" fontId="3" fillId="0" borderId="7" xfId="0" applyNumberFormat="1" applyFont="1" applyFill="1" applyBorder="1" applyAlignment="1">
      <alignment vertical="top" wrapText="1"/>
    </xf>
    <xf numFmtId="0" fontId="3" fillId="0" borderId="8" xfId="0" applyFont="1" applyFill="1" applyBorder="1" applyAlignment="1">
      <alignment vertical="top" wrapText="1"/>
    </xf>
    <xf numFmtId="0" fontId="3" fillId="0" borderId="3" xfId="0" applyFont="1" applyFill="1" applyBorder="1" applyAlignment="1">
      <alignment vertical="top" wrapText="1"/>
    </xf>
    <xf numFmtId="0" fontId="4" fillId="0" borderId="3" xfId="0" applyFont="1" applyFill="1" applyBorder="1" applyAlignment="1">
      <alignment vertical="top" wrapText="1"/>
    </xf>
    <xf numFmtId="15" fontId="10" fillId="0" borderId="11" xfId="0" applyNumberFormat="1" applyFont="1" applyFill="1" applyBorder="1" applyAlignment="1">
      <alignment vertical="top" wrapText="1"/>
    </xf>
    <xf numFmtId="0" fontId="11" fillId="0" borderId="0" xfId="0" applyFont="1" applyFill="1" applyBorder="1" applyAlignment="1">
      <alignment vertical="top" wrapText="1"/>
    </xf>
    <xf numFmtId="9" fontId="11" fillId="0" borderId="0" xfId="0" applyNumberFormat="1" applyFont="1" applyFill="1" applyBorder="1" applyAlignment="1">
      <alignment vertical="top" wrapText="1"/>
    </xf>
    <xf numFmtId="1" fontId="11" fillId="0" borderId="0" xfId="0" applyNumberFormat="1" applyFont="1" applyFill="1" applyBorder="1" applyAlignment="1">
      <alignment vertical="top" wrapText="1"/>
    </xf>
    <xf numFmtId="15" fontId="11" fillId="0" borderId="0" xfId="0" applyNumberFormat="1" applyFont="1" applyFill="1" applyBorder="1" applyAlignment="1">
      <alignment vertical="top" wrapText="1"/>
    </xf>
    <xf numFmtId="2" fontId="0" fillId="0" borderId="1" xfId="0" applyNumberFormat="1" applyFill="1" applyBorder="1" applyAlignment="1">
      <alignment vertical="top" wrapText="1"/>
    </xf>
    <xf numFmtId="0" fontId="2" fillId="0" borderId="1" xfId="0" applyFont="1" applyFill="1" applyBorder="1" applyAlignment="1">
      <alignment vertical="top" wrapText="1"/>
    </xf>
    <xf numFmtId="0" fontId="2" fillId="0" borderId="3" xfId="0" applyFont="1" applyFill="1" applyBorder="1" applyAlignment="1">
      <alignment vertical="top" wrapText="1"/>
    </xf>
    <xf numFmtId="0" fontId="0" fillId="0" borderId="1" xfId="0" applyFill="1" applyBorder="1" applyAlignment="1">
      <alignment vertical="top" wrapText="1"/>
    </xf>
    <xf numFmtId="0" fontId="0" fillId="0" borderId="0" xfId="0" applyFill="1" applyBorder="1" applyAlignment="1">
      <alignment vertical="top" wrapText="1"/>
    </xf>
    <xf numFmtId="0" fontId="0" fillId="0" borderId="6" xfId="0" applyFont="1" applyFill="1" applyBorder="1" applyAlignment="1">
      <alignment horizontal="center" vertical="top" textRotation="90" wrapText="1"/>
    </xf>
    <xf numFmtId="0" fontId="2" fillId="0" borderId="1" xfId="0" applyFont="1" applyFill="1" applyBorder="1" applyAlignment="1">
      <alignment horizontal="center" vertical="top" wrapText="1"/>
    </xf>
    <xf numFmtId="15" fontId="0" fillId="0" borderId="3" xfId="0" applyNumberFormat="1" applyFill="1" applyBorder="1" applyAlignment="1">
      <alignment vertical="top" wrapText="1"/>
    </xf>
    <xf numFmtId="10" fontId="10" fillId="0" borderId="11" xfId="0" applyNumberFormat="1" applyFont="1" applyFill="1" applyBorder="1" applyAlignment="1">
      <alignment vertical="top" wrapText="1"/>
    </xf>
    <xf numFmtId="2" fontId="0" fillId="0" borderId="1" xfId="0" applyNumberFormat="1" applyFont="1" applyFill="1" applyBorder="1" applyAlignment="1">
      <alignment vertical="top" wrapText="1"/>
    </xf>
    <xf numFmtId="1" fontId="0" fillId="0" borderId="1" xfId="0" applyNumberFormat="1" applyFill="1" applyBorder="1" applyAlignment="1">
      <alignment vertical="top" wrapText="1"/>
    </xf>
    <xf numFmtId="10" fontId="10" fillId="0" borderId="0" xfId="0" applyNumberFormat="1" applyFont="1" applyFill="1" applyBorder="1" applyAlignment="1">
      <alignment vertical="top" wrapText="1"/>
    </xf>
    <xf numFmtId="0" fontId="2" fillId="0" borderId="0" xfId="0" applyFont="1" applyFill="1" applyBorder="1" applyAlignment="1">
      <alignment horizontal="center" vertical="top" wrapText="1"/>
    </xf>
    <xf numFmtId="1" fontId="0" fillId="0" borderId="0" xfId="0" applyNumberFormat="1" applyFill="1" applyBorder="1" applyAlignment="1">
      <alignment vertical="top" wrapText="1"/>
    </xf>
    <xf numFmtId="9" fontId="0" fillId="0" borderId="0" xfId="0" applyNumberFormat="1" applyFill="1" applyBorder="1" applyAlignment="1">
      <alignment vertical="top" wrapText="1"/>
    </xf>
    <xf numFmtId="15" fontId="0" fillId="0" borderId="0" xfId="0" applyNumberFormat="1" applyFill="1" applyBorder="1" applyAlignment="1">
      <alignment vertical="top" wrapText="1"/>
    </xf>
    <xf numFmtId="0" fontId="0" fillId="0" borderId="0" xfId="0" applyFont="1" applyBorder="1" applyAlignment="1">
      <alignment horizontal="center" vertical="top" wrapText="1"/>
    </xf>
    <xf numFmtId="0" fontId="0" fillId="0" borderId="0" xfId="0" applyFont="1" applyFill="1" applyAlignment="1">
      <alignment vertical="top" wrapText="1"/>
    </xf>
    <xf numFmtId="15" fontId="0" fillId="0" borderId="0" xfId="0" applyNumberFormat="1" applyFont="1" applyFill="1" applyAlignment="1">
      <alignment vertical="top" wrapText="1"/>
    </xf>
    <xf numFmtId="0" fontId="0" fillId="0" borderId="0" xfId="0" applyFont="1" applyFill="1" applyAlignment="1">
      <alignment vertical="top" wrapText="1"/>
    </xf>
    <xf numFmtId="0" fontId="2" fillId="0" borderId="2" xfId="0" applyFont="1" applyFill="1" applyBorder="1" applyAlignment="1">
      <alignment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2" fontId="0" fillId="0" borderId="1" xfId="0" applyNumberFormat="1" applyFont="1" applyFill="1" applyBorder="1" applyAlignment="1">
      <alignment horizontal="right" vertical="top" wrapText="1"/>
    </xf>
    <xf numFmtId="0" fontId="0" fillId="0" borderId="1" xfId="0" applyFont="1" applyFill="1" applyBorder="1" applyAlignment="1">
      <alignment vertical="top" wrapText="1"/>
    </xf>
    <xf numFmtId="0" fontId="0" fillId="0" borderId="1" xfId="0" applyFont="1" applyFill="1" applyBorder="1" applyAlignment="1">
      <alignment horizontal="right" vertical="top" wrapText="1"/>
    </xf>
    <xf numFmtId="15" fontId="0" fillId="0" borderId="3" xfId="0" applyNumberFormat="1" applyFont="1" applyFill="1" applyBorder="1" applyAlignment="1">
      <alignment vertical="top" wrapText="1"/>
    </xf>
    <xf numFmtId="15" fontId="0" fillId="0" borderId="0" xfId="0" applyNumberFormat="1" applyFont="1" applyFill="1" applyAlignment="1">
      <alignment vertical="top" wrapText="1"/>
    </xf>
    <xf numFmtId="0" fontId="2" fillId="0" borderId="0" xfId="0" applyFont="1" applyFill="1" applyAlignment="1">
      <alignment vertical="top" wrapText="1"/>
    </xf>
    <xf numFmtId="1" fontId="0" fillId="0" borderId="11" xfId="0" applyNumberFormat="1" applyFont="1" applyFill="1" applyBorder="1" applyAlignment="1">
      <alignment vertical="top" wrapText="1"/>
    </xf>
    <xf numFmtId="9" fontId="0" fillId="0" borderId="11" xfId="0" applyNumberFormat="1" applyFont="1" applyFill="1" applyBorder="1" applyAlignment="1">
      <alignment vertical="top" wrapText="1"/>
    </xf>
    <xf numFmtId="0" fontId="0" fillId="0" borderId="11" xfId="0" applyNumberFormat="1" applyFont="1" applyFill="1" applyBorder="1" applyAlignment="1">
      <alignment vertical="top" wrapText="1"/>
    </xf>
    <xf numFmtId="0" fontId="0" fillId="0" borderId="11" xfId="0" applyFont="1" applyFill="1" applyBorder="1" applyAlignment="1">
      <alignment vertical="top" wrapText="1"/>
    </xf>
    <xf numFmtId="15" fontId="0" fillId="0" borderId="12" xfId="0" applyNumberFormat="1" applyFont="1" applyFill="1" applyBorder="1" applyAlignment="1">
      <alignment vertical="top" wrapText="1"/>
    </xf>
    <xf numFmtId="0" fontId="10" fillId="0" borderId="10" xfId="0" applyFont="1" applyFill="1" applyBorder="1" applyAlignment="1">
      <alignment vertical="top" wrapText="1"/>
    </xf>
    <xf numFmtId="0" fontId="10" fillId="0" borderId="10" xfId="0" applyFont="1" applyBorder="1" applyAlignment="1">
      <alignment vertical="top" wrapText="1"/>
    </xf>
    <xf numFmtId="1" fontId="11" fillId="0" borderId="11" xfId="0" applyNumberFormat="1" applyFont="1" applyBorder="1" applyAlignment="1">
      <alignment vertical="top" wrapText="1"/>
    </xf>
    <xf numFmtId="0" fontId="11" fillId="0" borderId="11" xfId="0" applyFont="1" applyBorder="1" applyAlignment="1">
      <alignment vertical="top" wrapText="1"/>
    </xf>
    <xf numFmtId="15" fontId="11" fillId="0" borderId="12" xfId="0" applyNumberFormat="1" applyFont="1" applyBorder="1" applyAlignment="1">
      <alignment vertical="top" wrapText="1"/>
    </xf>
    <xf numFmtId="0" fontId="11" fillId="0" borderId="0" xfId="0" applyFont="1" applyAlignment="1">
      <alignment vertical="top" wrapText="1"/>
    </xf>
    <xf numFmtId="9" fontId="10" fillId="0" borderId="11" xfId="0" applyNumberFormat="1" applyFont="1" applyBorder="1" applyAlignment="1">
      <alignment vertical="top" wrapText="1"/>
    </xf>
    <xf numFmtId="0" fontId="0" fillId="0" borderId="0" xfId="0" applyFont="1" applyFill="1" applyAlignment="1">
      <alignment vertical="top" wrapText="1"/>
    </xf>
    <xf numFmtId="0" fontId="10" fillId="0" borderId="0" xfId="0" applyFont="1" applyFill="1" applyBorder="1" applyAlignment="1">
      <alignment vertical="top" wrapText="1"/>
    </xf>
    <xf numFmtId="1" fontId="0" fillId="0" borderId="0" xfId="0" applyNumberFormat="1" applyFont="1" applyFill="1" applyBorder="1" applyAlignment="1">
      <alignment vertical="top" wrapText="1"/>
    </xf>
    <xf numFmtId="9"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15" fontId="0" fillId="0" borderId="0" xfId="0" applyNumberFormat="1" applyFont="1" applyFill="1" applyBorder="1" applyAlignment="1">
      <alignment vertical="top" wrapText="1"/>
    </xf>
    <xf numFmtId="0" fontId="3" fillId="0" borderId="8" xfId="0" applyFont="1" applyBorder="1" applyAlignment="1">
      <alignment horizontal="left" vertical="top" wrapText="1"/>
    </xf>
    <xf numFmtId="0" fontId="2" fillId="0" borderId="13"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4" fillId="0" borderId="0" xfId="0" applyFont="1" applyFill="1" applyBorder="1" applyAlignment="1">
      <alignment horizontal="left" vertical="top" wrapText="1"/>
    </xf>
    <xf numFmtId="0" fontId="9" fillId="0" borderId="0" xfId="0" applyFont="1" applyBorder="1" applyAlignment="1">
      <alignment horizontal="center" vertical="top" wrapText="1"/>
    </xf>
    <xf numFmtId="0" fontId="2" fillId="0" borderId="0" xfId="0" applyFont="1" applyAlignment="1">
      <alignment wrapText="1"/>
    </xf>
    <xf numFmtId="0" fontId="0" fillId="0" borderId="0" xfId="0" applyAlignment="1">
      <alignment wrapText="1"/>
    </xf>
    <xf numFmtId="0" fontId="2" fillId="0" borderId="0" xfId="0" applyFont="1" applyAlignment="1">
      <alignment/>
    </xf>
    <xf numFmtId="0" fontId="0" fillId="0" borderId="0" xfId="0" applyAlignment="1">
      <alignment/>
    </xf>
    <xf numFmtId="0" fontId="7" fillId="0" borderId="0" xfId="0" applyFont="1" applyFill="1" applyAlignment="1">
      <alignment horizontal="center" vertical="top" wrapText="1"/>
    </xf>
    <xf numFmtId="0" fontId="0" fillId="0" borderId="0" xfId="0" applyFill="1" applyAlignment="1">
      <alignment horizontal="center" vertical="top" wrapText="1"/>
    </xf>
    <xf numFmtId="0" fontId="2" fillId="0" borderId="7" xfId="0" applyFont="1" applyFill="1" applyBorder="1" applyAlignment="1">
      <alignment horizontal="center" vertical="top" wrapText="1"/>
    </xf>
    <xf numFmtId="0" fontId="0" fillId="0" borderId="7" xfId="0" applyFill="1" applyBorder="1" applyAlignment="1">
      <alignment horizontal="center" vertical="top" wrapText="1"/>
    </xf>
    <xf numFmtId="0" fontId="3" fillId="0" borderId="7" xfId="0" applyFont="1" applyFill="1" applyBorder="1" applyAlignment="1">
      <alignment horizontal="center" vertical="top" wrapText="1"/>
    </xf>
    <xf numFmtId="0" fontId="4" fillId="0" borderId="7" xfId="0" applyFont="1" applyFill="1" applyBorder="1" applyAlignment="1">
      <alignment horizontal="center" vertical="top" wrapText="1"/>
    </xf>
    <xf numFmtId="0" fontId="9" fillId="0" borderId="1" xfId="0" applyFont="1" applyBorder="1" applyAlignment="1">
      <alignment horizontal="center" vertical="top" wrapText="1"/>
    </xf>
    <xf numFmtId="0" fontId="0" fillId="0" borderId="3" xfId="0" applyBorder="1" applyAlignment="1">
      <alignment vertical="top" wrapText="1"/>
    </xf>
    <xf numFmtId="0" fontId="9" fillId="0" borderId="11" xfId="0" applyFont="1" applyBorder="1" applyAlignment="1">
      <alignment horizontal="center" vertical="top" wrapText="1"/>
    </xf>
    <xf numFmtId="0" fontId="4" fillId="0" borderId="12" xfId="0" applyFont="1" applyBorder="1" applyAlignment="1">
      <alignmen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3"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2" xfId="0" applyFont="1" applyFill="1" applyBorder="1" applyAlignment="1">
      <alignment horizontal="left" vertical="top" wrapText="1"/>
    </xf>
    <xf numFmtId="0" fontId="0" fillId="0" borderId="0" xfId="0" applyAlignment="1">
      <alignment horizontal="left" vertical="top" wrapText="1"/>
    </xf>
    <xf numFmtId="0" fontId="8" fillId="0" borderId="1" xfId="0" applyFont="1" applyBorder="1" applyAlignment="1">
      <alignment vertical="top" wrapText="1"/>
    </xf>
    <xf numFmtId="0" fontId="8" fillId="0" borderId="2" xfId="0" applyFont="1" applyBorder="1" applyAlignment="1">
      <alignment horizontal="center" vertical="top" wrapText="1"/>
    </xf>
    <xf numFmtId="0" fontId="8"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10" xfId="0" applyFont="1" applyBorder="1" applyAlignment="1">
      <alignment horizontal="center" vertical="top" wrapText="1"/>
    </xf>
    <xf numFmtId="0" fontId="2" fillId="0" borderId="0" xfId="0" applyFont="1" applyFill="1" applyAlignment="1">
      <alignment vertical="top" wrapText="1"/>
    </xf>
    <xf numFmtId="0" fontId="0" fillId="0" borderId="0" xfId="0" applyFill="1" applyAlignment="1">
      <alignment vertical="top" wrapText="1"/>
    </xf>
    <xf numFmtId="0" fontId="0" fillId="0" borderId="1" xfId="0" applyFont="1" applyBorder="1" applyAlignment="1">
      <alignment horizontal="center" vertical="top" wrapText="1"/>
    </xf>
    <xf numFmtId="0" fontId="0" fillId="0" borderId="3" xfId="0" applyFont="1" applyBorder="1" applyAlignment="1">
      <alignment vertical="top"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2" xfId="0" applyFont="1" applyBorder="1" applyAlignment="1">
      <alignment horizontal="center" vertical="top" wrapText="1"/>
    </xf>
    <xf numFmtId="0" fontId="0" fillId="0" borderId="7" xfId="0" applyFill="1" applyBorder="1" applyAlignment="1">
      <alignment vertical="top" wrapText="1"/>
    </xf>
    <xf numFmtId="0" fontId="2" fillId="0" borderId="0" xfId="0" applyFont="1" applyFill="1" applyBorder="1" applyAlignment="1">
      <alignment horizontal="left" vertical="top" wrapText="1"/>
    </xf>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0" xfId="0" applyNumberFormat="1" applyFill="1" applyAlignment="1">
      <alignment horizontal="left" vertical="top" wrapText="1"/>
    </xf>
    <xf numFmtId="0" fontId="2" fillId="0" borderId="0" xfId="0" applyNumberFormat="1" applyFont="1" applyFill="1" applyAlignment="1">
      <alignment horizontal="left" vertical="top" wrapText="1"/>
    </xf>
    <xf numFmtId="0" fontId="2" fillId="0" borderId="23"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9" xfId="0" applyFont="1" applyFill="1" applyBorder="1" applyAlignment="1">
      <alignment horizontal="center" vertical="top" wrapText="1"/>
    </xf>
    <xf numFmtId="0" fontId="7" fillId="0" borderId="0" xfId="0" applyFont="1" applyAlignment="1">
      <alignment horizontal="center" vertical="top" wrapText="1"/>
    </xf>
    <xf numFmtId="0" fontId="0" fillId="0" borderId="0" xfId="0" applyAlignment="1">
      <alignment horizontal="center"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 xfId="0" applyFont="1" applyBorder="1" applyAlignment="1">
      <alignment horizontal="center"/>
    </xf>
    <xf numFmtId="0" fontId="2" fillId="0" borderId="1" xfId="0" applyFont="1" applyBorder="1" applyAlignment="1">
      <alignment horizontal="center"/>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3"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78"/>
  <sheetViews>
    <sheetView workbookViewId="0" topLeftCell="A147">
      <selection activeCell="C47" sqref="C47"/>
    </sheetView>
  </sheetViews>
  <sheetFormatPr defaultColWidth="9.140625" defaultRowHeight="12.75"/>
  <cols>
    <col min="1" max="1" width="16.7109375" style="14" customWidth="1"/>
    <col min="2" max="2" width="9.140625" style="14" customWidth="1"/>
    <col min="3" max="3" width="9.421875" style="14" customWidth="1"/>
    <col min="4" max="4" width="9.421875" style="16" customWidth="1"/>
    <col min="5" max="5" width="12.7109375" style="14" customWidth="1"/>
    <col min="6" max="7" width="12.421875" style="14" customWidth="1"/>
    <col min="8" max="8" width="12.7109375" style="14" customWidth="1"/>
    <col min="9" max="9" width="14.28125" style="14" customWidth="1"/>
    <col min="10" max="10" width="11.57421875" style="17" customWidth="1"/>
    <col min="11" max="11" width="33.140625" style="14" customWidth="1"/>
    <col min="12" max="16384" width="9.140625" style="14" customWidth="1"/>
  </cols>
  <sheetData>
    <row r="1" spans="1:10" ht="12.75">
      <c r="A1" s="129" t="s">
        <v>0</v>
      </c>
      <c r="B1" s="130"/>
      <c r="C1" s="130"/>
      <c r="D1" s="130"/>
      <c r="E1" s="130"/>
      <c r="F1" s="130"/>
      <c r="G1" s="130"/>
      <c r="H1" s="130"/>
      <c r="I1" s="130"/>
      <c r="J1" s="130"/>
    </row>
    <row r="2" spans="1:10" ht="12.75">
      <c r="A2" s="130"/>
      <c r="B2" s="130"/>
      <c r="C2" s="130"/>
      <c r="D2" s="130"/>
      <c r="E2" s="130"/>
      <c r="F2" s="130"/>
      <c r="G2" s="130"/>
      <c r="H2" s="130"/>
      <c r="I2" s="130"/>
      <c r="J2" s="130"/>
    </row>
    <row r="3" ht="13.5" thickBot="1">
      <c r="A3" s="15"/>
    </row>
    <row r="4" spans="1:10" ht="12.75">
      <c r="A4" s="18"/>
      <c r="B4" s="131" t="s">
        <v>110</v>
      </c>
      <c r="C4" s="132"/>
      <c r="D4" s="132"/>
      <c r="E4" s="132"/>
      <c r="F4" s="132"/>
      <c r="G4" s="132"/>
      <c r="H4" s="132"/>
      <c r="I4" s="20"/>
      <c r="J4" s="21"/>
    </row>
    <row r="5" spans="1:10" ht="63.75">
      <c r="A5" s="22"/>
      <c r="B5" s="23" t="s">
        <v>22</v>
      </c>
      <c r="C5" s="23" t="s">
        <v>23</v>
      </c>
      <c r="D5" s="24" t="s">
        <v>82</v>
      </c>
      <c r="E5" s="23" t="s">
        <v>77</v>
      </c>
      <c r="F5" s="23" t="s">
        <v>78</v>
      </c>
      <c r="G5" s="23" t="s">
        <v>79</v>
      </c>
      <c r="H5" s="23" t="s">
        <v>80</v>
      </c>
      <c r="I5" s="23" t="s">
        <v>68</v>
      </c>
      <c r="J5" s="25" t="s">
        <v>69</v>
      </c>
    </row>
    <row r="6" spans="1:10" ht="12.75">
      <c r="A6" s="4" t="s">
        <v>20</v>
      </c>
      <c r="B6" s="29">
        <v>0.03</v>
      </c>
      <c r="C6" s="29">
        <f aca="true" t="shared" si="0" ref="C6:C11">B6*2.5</f>
        <v>0.075</v>
      </c>
      <c r="D6" s="30">
        <v>1</v>
      </c>
      <c r="E6" s="30">
        <f aca="true" t="shared" si="1" ref="E6:E26">C6/2*100</f>
        <v>3.75</v>
      </c>
      <c r="F6" s="30">
        <f aca="true" t="shared" si="2" ref="F6:F26">C6/3*100</f>
        <v>2.5</v>
      </c>
      <c r="G6" s="30">
        <f aca="true" t="shared" si="3" ref="G6:G26">C6/5*100</f>
        <v>1.5</v>
      </c>
      <c r="H6" s="30">
        <f aca="true" t="shared" si="4" ref="H6:H26">C6/6*100</f>
        <v>1.25</v>
      </c>
      <c r="I6" s="30">
        <v>1</v>
      </c>
      <c r="J6" s="31">
        <v>38877</v>
      </c>
    </row>
    <row r="7" spans="1:10" ht="12.75">
      <c r="A7" s="4" t="s">
        <v>33</v>
      </c>
      <c r="B7" s="29">
        <v>0.045</v>
      </c>
      <c r="C7" s="29">
        <f t="shared" si="0"/>
        <v>0.11249999999999999</v>
      </c>
      <c r="D7" s="30">
        <v>2</v>
      </c>
      <c r="E7" s="30">
        <f t="shared" si="1"/>
        <v>5.624999999999999</v>
      </c>
      <c r="F7" s="30">
        <f t="shared" si="2"/>
        <v>3.75</v>
      </c>
      <c r="G7" s="30">
        <f t="shared" si="3"/>
        <v>2.25</v>
      </c>
      <c r="H7" s="30">
        <f t="shared" si="4"/>
        <v>1.875</v>
      </c>
      <c r="I7" s="30">
        <v>1</v>
      </c>
      <c r="J7" s="31">
        <v>38867</v>
      </c>
    </row>
    <row r="8" spans="1:10" ht="12.75">
      <c r="A8" s="4" t="s">
        <v>4</v>
      </c>
      <c r="B8" s="29">
        <v>0.093</v>
      </c>
      <c r="C8" s="29">
        <f t="shared" si="0"/>
        <v>0.23249999999999998</v>
      </c>
      <c r="D8" s="30">
        <v>3</v>
      </c>
      <c r="E8" s="30">
        <f t="shared" si="1"/>
        <v>11.625</v>
      </c>
      <c r="F8" s="30">
        <f t="shared" si="2"/>
        <v>7.75</v>
      </c>
      <c r="G8" s="30">
        <f t="shared" si="3"/>
        <v>4.65</v>
      </c>
      <c r="H8" s="30">
        <f t="shared" si="4"/>
        <v>3.875</v>
      </c>
      <c r="I8" s="30">
        <v>1</v>
      </c>
      <c r="J8" s="31">
        <v>38867</v>
      </c>
    </row>
    <row r="9" spans="1:10" ht="12.75">
      <c r="A9" s="4" t="s">
        <v>18</v>
      </c>
      <c r="B9" s="29">
        <v>0.11</v>
      </c>
      <c r="C9" s="29">
        <f t="shared" si="0"/>
        <v>0.275</v>
      </c>
      <c r="D9" s="30">
        <v>4</v>
      </c>
      <c r="E9" s="30">
        <f t="shared" si="1"/>
        <v>13.750000000000002</v>
      </c>
      <c r="F9" s="30">
        <f t="shared" si="2"/>
        <v>9.166666666666668</v>
      </c>
      <c r="G9" s="30">
        <f t="shared" si="3"/>
        <v>5.500000000000001</v>
      </c>
      <c r="H9" s="30">
        <f t="shared" si="4"/>
        <v>4.583333333333334</v>
      </c>
      <c r="I9" s="30">
        <v>1</v>
      </c>
      <c r="J9" s="31">
        <v>38877</v>
      </c>
    </row>
    <row r="10" spans="1:10" ht="12.75">
      <c r="A10" s="4" t="s">
        <v>16</v>
      </c>
      <c r="B10" s="29">
        <v>0.135</v>
      </c>
      <c r="C10" s="29">
        <f t="shared" si="0"/>
        <v>0.3375</v>
      </c>
      <c r="D10" s="30">
        <v>5</v>
      </c>
      <c r="E10" s="30">
        <f t="shared" si="1"/>
        <v>16.875</v>
      </c>
      <c r="F10" s="30">
        <f t="shared" si="2"/>
        <v>11.25</v>
      </c>
      <c r="G10" s="30">
        <f t="shared" si="3"/>
        <v>6.75</v>
      </c>
      <c r="H10" s="30">
        <f t="shared" si="4"/>
        <v>5.625</v>
      </c>
      <c r="I10" s="30">
        <v>1</v>
      </c>
      <c r="J10" s="31">
        <v>38867</v>
      </c>
    </row>
    <row r="11" spans="1:10" ht="12.75">
      <c r="A11" s="4" t="s">
        <v>2</v>
      </c>
      <c r="B11" s="29">
        <v>0.14</v>
      </c>
      <c r="C11" s="29">
        <f t="shared" si="0"/>
        <v>0.35000000000000003</v>
      </c>
      <c r="D11" s="30">
        <v>6</v>
      </c>
      <c r="E11" s="30">
        <f t="shared" si="1"/>
        <v>17.5</v>
      </c>
      <c r="F11" s="30">
        <f t="shared" si="2"/>
        <v>11.666666666666668</v>
      </c>
      <c r="G11" s="30">
        <f t="shared" si="3"/>
        <v>7.000000000000001</v>
      </c>
      <c r="H11" s="30">
        <f t="shared" si="4"/>
        <v>5.833333333333334</v>
      </c>
      <c r="I11" s="30">
        <v>1</v>
      </c>
      <c r="J11" s="31">
        <v>38867</v>
      </c>
    </row>
    <row r="12" spans="1:10" ht="12.75">
      <c r="A12" s="4" t="s">
        <v>67</v>
      </c>
      <c r="B12" s="29" t="s">
        <v>6</v>
      </c>
      <c r="C12" s="29">
        <v>0.37</v>
      </c>
      <c r="D12" s="30">
        <v>7</v>
      </c>
      <c r="E12" s="30">
        <f t="shared" si="1"/>
        <v>18.5</v>
      </c>
      <c r="F12" s="30">
        <f t="shared" si="2"/>
        <v>12.333333333333334</v>
      </c>
      <c r="G12" s="30">
        <f t="shared" si="3"/>
        <v>7.3999999999999995</v>
      </c>
      <c r="H12" s="30">
        <f t="shared" si="4"/>
        <v>6.166666666666667</v>
      </c>
      <c r="I12" s="30">
        <v>2</v>
      </c>
      <c r="J12" s="31">
        <v>38867</v>
      </c>
    </row>
    <row r="13" spans="1:10" ht="12.75">
      <c r="A13" s="4" t="s">
        <v>19</v>
      </c>
      <c r="B13" s="29" t="s">
        <v>6</v>
      </c>
      <c r="C13" s="29">
        <v>0.37</v>
      </c>
      <c r="D13" s="30">
        <v>7</v>
      </c>
      <c r="E13" s="30">
        <f t="shared" si="1"/>
        <v>18.5</v>
      </c>
      <c r="F13" s="30">
        <f t="shared" si="2"/>
        <v>12.333333333333334</v>
      </c>
      <c r="G13" s="30">
        <f t="shared" si="3"/>
        <v>7.3999999999999995</v>
      </c>
      <c r="H13" s="30">
        <f t="shared" si="4"/>
        <v>6.166666666666667</v>
      </c>
      <c r="I13" s="30">
        <v>2</v>
      </c>
      <c r="J13" s="31">
        <v>38867</v>
      </c>
    </row>
    <row r="14" spans="1:10" ht="12.75">
      <c r="A14" s="4" t="s">
        <v>5</v>
      </c>
      <c r="B14" s="29" t="s">
        <v>6</v>
      </c>
      <c r="C14" s="29">
        <v>0.39</v>
      </c>
      <c r="D14" s="30">
        <v>9</v>
      </c>
      <c r="E14" s="30">
        <f t="shared" si="1"/>
        <v>19.5</v>
      </c>
      <c r="F14" s="30">
        <f t="shared" si="2"/>
        <v>13</v>
      </c>
      <c r="G14" s="30">
        <f t="shared" si="3"/>
        <v>7.8</v>
      </c>
      <c r="H14" s="30">
        <f t="shared" si="4"/>
        <v>6.5</v>
      </c>
      <c r="I14" s="30">
        <v>2</v>
      </c>
      <c r="J14" s="31">
        <v>38877</v>
      </c>
    </row>
    <row r="15" spans="1:10" ht="12.75">
      <c r="A15" s="4" t="s">
        <v>1</v>
      </c>
      <c r="B15" s="29">
        <v>0.19</v>
      </c>
      <c r="C15" s="29">
        <f>B15*2.5</f>
        <v>0.475</v>
      </c>
      <c r="D15" s="30">
        <v>10</v>
      </c>
      <c r="E15" s="30">
        <f t="shared" si="1"/>
        <v>23.75</v>
      </c>
      <c r="F15" s="30">
        <f t="shared" si="2"/>
        <v>15.833333333333332</v>
      </c>
      <c r="G15" s="30">
        <f t="shared" si="3"/>
        <v>9.5</v>
      </c>
      <c r="H15" s="30">
        <f t="shared" si="4"/>
        <v>7.916666666666666</v>
      </c>
      <c r="I15" s="30">
        <v>1</v>
      </c>
      <c r="J15" s="31">
        <v>38877</v>
      </c>
    </row>
    <row r="16" spans="1:10" ht="12.75">
      <c r="A16" s="4" t="s">
        <v>3</v>
      </c>
      <c r="B16" s="29">
        <v>0.24</v>
      </c>
      <c r="C16" s="29">
        <f>B16*2.5</f>
        <v>0.6</v>
      </c>
      <c r="D16" s="30">
        <v>11</v>
      </c>
      <c r="E16" s="30">
        <f t="shared" si="1"/>
        <v>30</v>
      </c>
      <c r="F16" s="30">
        <f t="shared" si="2"/>
        <v>20</v>
      </c>
      <c r="G16" s="30">
        <f t="shared" si="3"/>
        <v>12</v>
      </c>
      <c r="H16" s="30">
        <f t="shared" si="4"/>
        <v>10</v>
      </c>
      <c r="I16" s="30">
        <v>1</v>
      </c>
      <c r="J16" s="31">
        <v>38867</v>
      </c>
    </row>
    <row r="17" spans="1:10" ht="12.75">
      <c r="A17" s="4" t="s">
        <v>7</v>
      </c>
      <c r="B17" s="29" t="s">
        <v>6</v>
      </c>
      <c r="C17" s="29">
        <v>0.9</v>
      </c>
      <c r="D17" s="30">
        <v>12</v>
      </c>
      <c r="E17" s="30">
        <f t="shared" si="1"/>
        <v>45</v>
      </c>
      <c r="F17" s="30">
        <f t="shared" si="2"/>
        <v>30</v>
      </c>
      <c r="G17" s="30">
        <f t="shared" si="3"/>
        <v>18</v>
      </c>
      <c r="H17" s="30">
        <f t="shared" si="4"/>
        <v>15</v>
      </c>
      <c r="I17" s="30">
        <v>2</v>
      </c>
      <c r="J17" s="31">
        <v>38877</v>
      </c>
    </row>
    <row r="18" spans="1:10" ht="12.75">
      <c r="A18" s="4" t="s">
        <v>8</v>
      </c>
      <c r="B18" s="29" t="s">
        <v>6</v>
      </c>
      <c r="C18" s="29">
        <v>0.9</v>
      </c>
      <c r="D18" s="30">
        <v>12</v>
      </c>
      <c r="E18" s="30">
        <f t="shared" si="1"/>
        <v>45</v>
      </c>
      <c r="F18" s="30">
        <f t="shared" si="2"/>
        <v>30</v>
      </c>
      <c r="G18" s="30">
        <f t="shared" si="3"/>
        <v>18</v>
      </c>
      <c r="H18" s="30">
        <f t="shared" si="4"/>
        <v>15</v>
      </c>
      <c r="I18" s="30">
        <v>2</v>
      </c>
      <c r="J18" s="31">
        <v>38874</v>
      </c>
    </row>
    <row r="19" spans="1:10" ht="12.75">
      <c r="A19" s="4" t="s">
        <v>10</v>
      </c>
      <c r="B19" s="29" t="s">
        <v>6</v>
      </c>
      <c r="C19" s="29">
        <v>0.9</v>
      </c>
      <c r="D19" s="30">
        <v>12</v>
      </c>
      <c r="E19" s="30">
        <f t="shared" si="1"/>
        <v>45</v>
      </c>
      <c r="F19" s="30">
        <f t="shared" si="2"/>
        <v>30</v>
      </c>
      <c r="G19" s="30">
        <f t="shared" si="3"/>
        <v>18</v>
      </c>
      <c r="H19" s="30">
        <f t="shared" si="4"/>
        <v>15</v>
      </c>
      <c r="I19" s="30">
        <v>2</v>
      </c>
      <c r="J19" s="31">
        <v>38867</v>
      </c>
    </row>
    <row r="20" spans="1:10" ht="12.75">
      <c r="A20" s="4" t="s">
        <v>15</v>
      </c>
      <c r="B20" s="29" t="s">
        <v>6</v>
      </c>
      <c r="C20" s="29">
        <v>0.9</v>
      </c>
      <c r="D20" s="30">
        <v>12</v>
      </c>
      <c r="E20" s="30">
        <f t="shared" si="1"/>
        <v>45</v>
      </c>
      <c r="F20" s="30">
        <f t="shared" si="2"/>
        <v>30</v>
      </c>
      <c r="G20" s="30">
        <f t="shared" si="3"/>
        <v>18</v>
      </c>
      <c r="H20" s="30">
        <f t="shared" si="4"/>
        <v>15</v>
      </c>
      <c r="I20" s="30">
        <v>2</v>
      </c>
      <c r="J20" s="31">
        <v>38877</v>
      </c>
    </row>
    <row r="21" spans="1:10" ht="12.75">
      <c r="A21" s="4" t="s">
        <v>12</v>
      </c>
      <c r="B21" s="29">
        <v>0.366</v>
      </c>
      <c r="C21" s="29">
        <f>B21*2.5</f>
        <v>0.915</v>
      </c>
      <c r="D21" s="30">
        <v>16</v>
      </c>
      <c r="E21" s="30">
        <f t="shared" si="1"/>
        <v>45.75</v>
      </c>
      <c r="F21" s="30">
        <f t="shared" si="2"/>
        <v>30.5</v>
      </c>
      <c r="G21" s="30">
        <f t="shared" si="3"/>
        <v>18.3</v>
      </c>
      <c r="H21" s="30">
        <f t="shared" si="4"/>
        <v>15.25</v>
      </c>
      <c r="I21" s="30">
        <v>1</v>
      </c>
      <c r="J21" s="31">
        <v>38877</v>
      </c>
    </row>
    <row r="22" spans="1:10" ht="12.75">
      <c r="A22" s="4" t="s">
        <v>9</v>
      </c>
      <c r="B22" s="29">
        <v>0.387</v>
      </c>
      <c r="C22" s="29">
        <f>B22*2.5</f>
        <v>0.9675</v>
      </c>
      <c r="D22" s="30">
        <v>17</v>
      </c>
      <c r="E22" s="30">
        <f t="shared" si="1"/>
        <v>48.375</v>
      </c>
      <c r="F22" s="30">
        <f t="shared" si="2"/>
        <v>32.25</v>
      </c>
      <c r="G22" s="30">
        <f t="shared" si="3"/>
        <v>19.35</v>
      </c>
      <c r="H22" s="30">
        <f t="shared" si="4"/>
        <v>16.125</v>
      </c>
      <c r="I22" s="30">
        <v>1</v>
      </c>
      <c r="J22" s="31">
        <v>38877</v>
      </c>
    </row>
    <row r="23" spans="1:10" ht="12.75">
      <c r="A23" s="4" t="s">
        <v>17</v>
      </c>
      <c r="B23" s="29">
        <v>0.39</v>
      </c>
      <c r="C23" s="29">
        <f>B23*2.5</f>
        <v>0.9750000000000001</v>
      </c>
      <c r="D23" s="30">
        <v>18</v>
      </c>
      <c r="E23" s="30">
        <f t="shared" si="1"/>
        <v>48.75000000000001</v>
      </c>
      <c r="F23" s="30">
        <f t="shared" si="2"/>
        <v>32.5</v>
      </c>
      <c r="G23" s="30">
        <f t="shared" si="3"/>
        <v>19.5</v>
      </c>
      <c r="H23" s="30">
        <f t="shared" si="4"/>
        <v>16.25</v>
      </c>
      <c r="I23" s="30">
        <v>1</v>
      </c>
      <c r="J23" s="31">
        <v>38870</v>
      </c>
    </row>
    <row r="24" spans="1:10" ht="12.75">
      <c r="A24" s="4" t="s">
        <v>11</v>
      </c>
      <c r="B24" s="29">
        <v>0.4</v>
      </c>
      <c r="C24" s="29">
        <f>B24*2.5</f>
        <v>1</v>
      </c>
      <c r="D24" s="30">
        <v>19</v>
      </c>
      <c r="E24" s="30">
        <f t="shared" si="1"/>
        <v>50</v>
      </c>
      <c r="F24" s="30">
        <f t="shared" si="2"/>
        <v>33.33333333333333</v>
      </c>
      <c r="G24" s="30">
        <f t="shared" si="3"/>
        <v>20</v>
      </c>
      <c r="H24" s="30">
        <f t="shared" si="4"/>
        <v>16.666666666666664</v>
      </c>
      <c r="I24" s="30">
        <v>1</v>
      </c>
      <c r="J24" s="31">
        <v>38877</v>
      </c>
    </row>
    <row r="25" spans="1:10" ht="12.75">
      <c r="A25" s="4" t="s">
        <v>13</v>
      </c>
      <c r="B25" s="29">
        <v>0.4</v>
      </c>
      <c r="C25" s="29">
        <f>B25*2.5</f>
        <v>1</v>
      </c>
      <c r="D25" s="30">
        <v>19</v>
      </c>
      <c r="E25" s="30">
        <f t="shared" si="1"/>
        <v>50</v>
      </c>
      <c r="F25" s="30">
        <f t="shared" si="2"/>
        <v>33.33333333333333</v>
      </c>
      <c r="G25" s="30">
        <f t="shared" si="3"/>
        <v>20</v>
      </c>
      <c r="H25" s="30">
        <f t="shared" si="4"/>
        <v>16.666666666666664</v>
      </c>
      <c r="I25" s="30">
        <v>1</v>
      </c>
      <c r="J25" s="31">
        <v>38877</v>
      </c>
    </row>
    <row r="26" spans="1:10" ht="12.75">
      <c r="A26" s="4" t="s">
        <v>14</v>
      </c>
      <c r="B26" s="29" t="s">
        <v>6</v>
      </c>
      <c r="C26" s="29">
        <v>1</v>
      </c>
      <c r="D26" s="30">
        <v>19</v>
      </c>
      <c r="E26" s="30">
        <f t="shared" si="1"/>
        <v>50</v>
      </c>
      <c r="F26" s="30">
        <f t="shared" si="2"/>
        <v>33.33333333333333</v>
      </c>
      <c r="G26" s="30">
        <f t="shared" si="3"/>
        <v>20</v>
      </c>
      <c r="H26" s="30">
        <f t="shared" si="4"/>
        <v>16.666666666666664</v>
      </c>
      <c r="I26" s="30">
        <v>2</v>
      </c>
      <c r="J26" s="31">
        <v>38877</v>
      </c>
    </row>
    <row r="27" spans="1:10" s="42" customFormat="1" ht="64.5" thickBot="1">
      <c r="A27" s="32" t="s">
        <v>119</v>
      </c>
      <c r="B27" s="38"/>
      <c r="C27" s="39">
        <v>12.33</v>
      </c>
      <c r="D27" s="40"/>
      <c r="E27" s="40"/>
      <c r="F27" s="40"/>
      <c r="G27" s="40"/>
      <c r="H27" s="40"/>
      <c r="I27" s="38"/>
      <c r="J27" s="41"/>
    </row>
    <row r="28" ht="13.5" thickBot="1"/>
    <row r="29" spans="1:10" ht="39" customHeight="1">
      <c r="A29" s="139" t="s">
        <v>71</v>
      </c>
      <c r="B29" s="140"/>
      <c r="C29" s="140"/>
      <c r="D29" s="140"/>
      <c r="E29" s="140"/>
      <c r="F29" s="120"/>
      <c r="H29" s="121" t="s">
        <v>70</v>
      </c>
      <c r="I29" s="122"/>
      <c r="J29" s="119"/>
    </row>
    <row r="30" spans="1:10" ht="12.75" customHeight="1">
      <c r="A30" s="141" t="s">
        <v>52</v>
      </c>
      <c r="B30" s="142"/>
      <c r="C30" s="142"/>
      <c r="D30" s="142"/>
      <c r="E30" s="142"/>
      <c r="F30" s="143"/>
      <c r="H30" s="43" t="s">
        <v>53</v>
      </c>
      <c r="I30" s="151" t="s">
        <v>54</v>
      </c>
      <c r="J30" s="136"/>
    </row>
    <row r="31" spans="1:10" ht="14.25" customHeight="1">
      <c r="A31" s="141" t="s">
        <v>74</v>
      </c>
      <c r="B31" s="142"/>
      <c r="C31" s="142"/>
      <c r="D31" s="142"/>
      <c r="E31" s="142"/>
      <c r="F31" s="143"/>
      <c r="H31" s="44" t="s">
        <v>55</v>
      </c>
      <c r="I31" s="135" t="s">
        <v>56</v>
      </c>
      <c r="J31" s="136"/>
    </row>
    <row r="32" spans="1:10" ht="14.25">
      <c r="A32" s="141" t="s">
        <v>72</v>
      </c>
      <c r="B32" s="142"/>
      <c r="C32" s="142"/>
      <c r="D32" s="142"/>
      <c r="E32" s="142"/>
      <c r="F32" s="143"/>
      <c r="H32" s="44" t="s">
        <v>57</v>
      </c>
      <c r="I32" s="135" t="s">
        <v>58</v>
      </c>
      <c r="J32" s="136"/>
    </row>
    <row r="33" spans="1:10" ht="14.25">
      <c r="A33" s="141" t="s">
        <v>73</v>
      </c>
      <c r="B33" s="142"/>
      <c r="C33" s="142"/>
      <c r="D33" s="142"/>
      <c r="E33" s="142"/>
      <c r="F33" s="143"/>
      <c r="H33" s="44" t="s">
        <v>59</v>
      </c>
      <c r="I33" s="135" t="s">
        <v>60</v>
      </c>
      <c r="J33" s="136"/>
    </row>
    <row r="34" spans="1:10" ht="27.75" customHeight="1" thickBot="1">
      <c r="A34" s="147" t="s">
        <v>75</v>
      </c>
      <c r="B34" s="148"/>
      <c r="C34" s="148"/>
      <c r="D34" s="148"/>
      <c r="E34" s="148"/>
      <c r="F34" s="149"/>
      <c r="H34" s="45" t="s">
        <v>61</v>
      </c>
      <c r="I34" s="137" t="s">
        <v>62</v>
      </c>
      <c r="J34" s="138"/>
    </row>
    <row r="35" spans="1:10" ht="17.25" customHeight="1">
      <c r="A35" s="123"/>
      <c r="B35" s="123"/>
      <c r="C35" s="123"/>
      <c r="D35" s="123"/>
      <c r="E35" s="123"/>
      <c r="F35" s="123"/>
      <c r="H35" s="124"/>
      <c r="I35" s="124"/>
      <c r="J35" s="13"/>
    </row>
    <row r="36" spans="1:10" ht="39" customHeight="1">
      <c r="A36" s="125" t="s">
        <v>127</v>
      </c>
      <c r="B36" s="126"/>
      <c r="C36" s="126"/>
      <c r="D36" s="126"/>
      <c r="E36" s="126"/>
      <c r="F36" s="126"/>
      <c r="G36" s="126"/>
      <c r="H36" s="126"/>
      <c r="I36" s="126"/>
      <c r="J36" s="126"/>
    </row>
    <row r="38" spans="1:9" s="2" customFormat="1" ht="12.75">
      <c r="A38" s="150" t="s">
        <v>76</v>
      </c>
      <c r="B38" s="150"/>
      <c r="C38" s="150"/>
      <c r="D38" s="150"/>
      <c r="E38" s="150"/>
      <c r="F38" s="150"/>
      <c r="G38" s="150"/>
      <c r="H38" s="150"/>
      <c r="I38" s="150"/>
    </row>
    <row r="41" spans="1:10" ht="12.75">
      <c r="A41" s="129" t="s">
        <v>0</v>
      </c>
      <c r="B41" s="130"/>
      <c r="C41" s="130"/>
      <c r="D41" s="130"/>
      <c r="E41" s="130"/>
      <c r="F41" s="130"/>
      <c r="G41" s="130"/>
      <c r="H41" s="130"/>
      <c r="I41" s="130"/>
      <c r="J41" s="130"/>
    </row>
    <row r="42" spans="1:10" ht="12.75">
      <c r="A42" s="130"/>
      <c r="B42" s="130"/>
      <c r="C42" s="130"/>
      <c r="D42" s="130"/>
      <c r="E42" s="130"/>
      <c r="F42" s="130"/>
      <c r="G42" s="130"/>
      <c r="H42" s="130"/>
      <c r="I42" s="130"/>
      <c r="J42" s="130"/>
    </row>
    <row r="43" ht="13.5" thickBot="1"/>
    <row r="44" spans="1:10" ht="12.75" customHeight="1">
      <c r="A44" s="52"/>
      <c r="B44" s="133" t="s">
        <v>111</v>
      </c>
      <c r="C44" s="134"/>
      <c r="D44" s="134"/>
      <c r="E44" s="134"/>
      <c r="F44" s="134"/>
      <c r="G44" s="134"/>
      <c r="H44" s="134"/>
      <c r="I44" s="53"/>
      <c r="J44" s="54"/>
    </row>
    <row r="45" spans="1:10" ht="63.75">
      <c r="A45" s="4"/>
      <c r="B45" s="23" t="s">
        <v>22</v>
      </c>
      <c r="C45" s="23" t="s">
        <v>25</v>
      </c>
      <c r="D45" s="24" t="s">
        <v>82</v>
      </c>
      <c r="E45" s="23" t="s">
        <v>47</v>
      </c>
      <c r="F45" s="23" t="s">
        <v>48</v>
      </c>
      <c r="G45" s="23" t="s">
        <v>49</v>
      </c>
      <c r="H45" s="23" t="s">
        <v>50</v>
      </c>
      <c r="I45" s="23" t="s">
        <v>68</v>
      </c>
      <c r="J45" s="25" t="s">
        <v>69</v>
      </c>
    </row>
    <row r="46" spans="1:10" ht="12.75">
      <c r="A46" s="4" t="s">
        <v>11</v>
      </c>
      <c r="B46" s="5">
        <v>0.4</v>
      </c>
      <c r="C46" s="5">
        <f>B46*2.5</f>
        <v>1</v>
      </c>
      <c r="D46" s="6">
        <v>1</v>
      </c>
      <c r="E46" s="6">
        <f aca="true" t="shared" si="5" ref="E46:E67">C46/2*100</f>
        <v>50</v>
      </c>
      <c r="F46" s="6">
        <f aca="true" t="shared" si="6" ref="F46:F67">C46/3*100</f>
        <v>33.33333333333333</v>
      </c>
      <c r="G46" s="6">
        <f aca="true" t="shared" si="7" ref="G46:G67">C46/5*100</f>
        <v>20</v>
      </c>
      <c r="H46" s="6">
        <f aca="true" t="shared" si="8" ref="H46:H67">C46/6*100</f>
        <v>16.666666666666664</v>
      </c>
      <c r="I46" s="6">
        <v>1</v>
      </c>
      <c r="J46" s="7">
        <v>38877</v>
      </c>
    </row>
    <row r="47" spans="1:10" ht="12.75">
      <c r="A47" s="4" t="s">
        <v>5</v>
      </c>
      <c r="B47" s="5" t="s">
        <v>6</v>
      </c>
      <c r="C47" s="5">
        <v>1.31</v>
      </c>
      <c r="D47" s="6">
        <v>2</v>
      </c>
      <c r="E47" s="6">
        <f t="shared" si="5"/>
        <v>65.5</v>
      </c>
      <c r="F47" s="6">
        <f t="shared" si="6"/>
        <v>43.66666666666667</v>
      </c>
      <c r="G47" s="6">
        <f t="shared" si="7"/>
        <v>26.200000000000003</v>
      </c>
      <c r="H47" s="6">
        <f t="shared" si="8"/>
        <v>21.833333333333336</v>
      </c>
      <c r="I47" s="6">
        <v>2</v>
      </c>
      <c r="J47" s="7">
        <v>38877</v>
      </c>
    </row>
    <row r="48" spans="1:10" ht="12.75">
      <c r="A48" s="4" t="s">
        <v>12</v>
      </c>
      <c r="B48" s="5">
        <v>0.6</v>
      </c>
      <c r="C48" s="5">
        <f>B48*2.5</f>
        <v>1.5</v>
      </c>
      <c r="D48" s="6">
        <v>3</v>
      </c>
      <c r="E48" s="6">
        <f t="shared" si="5"/>
        <v>75</v>
      </c>
      <c r="F48" s="6">
        <f t="shared" si="6"/>
        <v>50</v>
      </c>
      <c r="G48" s="6">
        <f t="shared" si="7"/>
        <v>30</v>
      </c>
      <c r="H48" s="6">
        <f t="shared" si="8"/>
        <v>25</v>
      </c>
      <c r="I48" s="6">
        <v>1</v>
      </c>
      <c r="J48" s="7">
        <v>38877</v>
      </c>
    </row>
    <row r="49" spans="1:10" ht="12.75">
      <c r="A49" s="4" t="s">
        <v>4</v>
      </c>
      <c r="B49" s="5">
        <v>0.636</v>
      </c>
      <c r="C49" s="5">
        <f>B49*2.5</f>
        <v>1.59</v>
      </c>
      <c r="D49" s="6">
        <v>4</v>
      </c>
      <c r="E49" s="6">
        <f t="shared" si="5"/>
        <v>79.5</v>
      </c>
      <c r="F49" s="6">
        <f t="shared" si="6"/>
        <v>53</v>
      </c>
      <c r="G49" s="6">
        <f t="shared" si="7"/>
        <v>31.8</v>
      </c>
      <c r="H49" s="6">
        <f t="shared" si="8"/>
        <v>26.5</v>
      </c>
      <c r="I49" s="6">
        <v>1</v>
      </c>
      <c r="J49" s="7">
        <v>38867</v>
      </c>
    </row>
    <row r="50" spans="1:10" ht="12.75">
      <c r="A50" s="4" t="s">
        <v>7</v>
      </c>
      <c r="B50" s="5" t="s">
        <v>6</v>
      </c>
      <c r="C50" s="5">
        <v>1.6</v>
      </c>
      <c r="D50" s="6">
        <v>5</v>
      </c>
      <c r="E50" s="6">
        <f t="shared" si="5"/>
        <v>80</v>
      </c>
      <c r="F50" s="6">
        <f t="shared" si="6"/>
        <v>53.333333333333336</v>
      </c>
      <c r="G50" s="6">
        <f t="shared" si="7"/>
        <v>32</v>
      </c>
      <c r="H50" s="6">
        <f t="shared" si="8"/>
        <v>26.666666666666668</v>
      </c>
      <c r="I50" s="6">
        <v>2</v>
      </c>
      <c r="J50" s="7">
        <v>38877</v>
      </c>
    </row>
    <row r="51" spans="1:10" ht="12.75">
      <c r="A51" s="4" t="s">
        <v>8</v>
      </c>
      <c r="B51" s="5" t="s">
        <v>6</v>
      </c>
      <c r="C51" s="5">
        <v>1.6</v>
      </c>
      <c r="D51" s="6">
        <v>5</v>
      </c>
      <c r="E51" s="6">
        <f t="shared" si="5"/>
        <v>80</v>
      </c>
      <c r="F51" s="6">
        <f t="shared" si="6"/>
        <v>53.333333333333336</v>
      </c>
      <c r="G51" s="6">
        <f t="shared" si="7"/>
        <v>32</v>
      </c>
      <c r="H51" s="6">
        <f t="shared" si="8"/>
        <v>26.666666666666668</v>
      </c>
      <c r="I51" s="6">
        <v>2</v>
      </c>
      <c r="J51" s="7">
        <v>38874</v>
      </c>
    </row>
    <row r="52" spans="1:10" ht="12.75">
      <c r="A52" s="4" t="s">
        <v>10</v>
      </c>
      <c r="B52" s="5" t="s">
        <v>6</v>
      </c>
      <c r="C52" s="5">
        <v>1.6</v>
      </c>
      <c r="D52" s="6">
        <v>5</v>
      </c>
      <c r="E52" s="6">
        <f t="shared" si="5"/>
        <v>80</v>
      </c>
      <c r="F52" s="6">
        <f t="shared" si="6"/>
        <v>53.333333333333336</v>
      </c>
      <c r="G52" s="6">
        <f t="shared" si="7"/>
        <v>32</v>
      </c>
      <c r="H52" s="6">
        <f t="shared" si="8"/>
        <v>26.666666666666668</v>
      </c>
      <c r="I52" s="6">
        <v>2</v>
      </c>
      <c r="J52" s="7">
        <v>38867</v>
      </c>
    </row>
    <row r="53" spans="1:10" ht="12.75">
      <c r="A53" s="4" t="s">
        <v>14</v>
      </c>
      <c r="B53" s="5" t="s">
        <v>6</v>
      </c>
      <c r="C53" s="5">
        <v>1.7</v>
      </c>
      <c r="D53" s="6">
        <v>8</v>
      </c>
      <c r="E53" s="6">
        <f t="shared" si="5"/>
        <v>85</v>
      </c>
      <c r="F53" s="6">
        <f t="shared" si="6"/>
        <v>56.666666666666664</v>
      </c>
      <c r="G53" s="6">
        <f t="shared" si="7"/>
        <v>34</v>
      </c>
      <c r="H53" s="6">
        <f t="shared" si="8"/>
        <v>28.333333333333332</v>
      </c>
      <c r="I53" s="6">
        <v>2</v>
      </c>
      <c r="J53" s="7">
        <v>38877</v>
      </c>
    </row>
    <row r="54" spans="1:10" ht="12.75">
      <c r="A54" s="4" t="s">
        <v>15</v>
      </c>
      <c r="B54" s="5" t="s">
        <v>6</v>
      </c>
      <c r="C54" s="5">
        <v>1.7</v>
      </c>
      <c r="D54" s="6">
        <v>8</v>
      </c>
      <c r="E54" s="6">
        <f t="shared" si="5"/>
        <v>85</v>
      </c>
      <c r="F54" s="6">
        <f t="shared" si="6"/>
        <v>56.666666666666664</v>
      </c>
      <c r="G54" s="6">
        <f t="shared" si="7"/>
        <v>34</v>
      </c>
      <c r="H54" s="6">
        <f t="shared" si="8"/>
        <v>28.333333333333332</v>
      </c>
      <c r="I54" s="6">
        <v>2</v>
      </c>
      <c r="J54" s="7">
        <v>38877</v>
      </c>
    </row>
    <row r="55" spans="1:10" ht="12.75">
      <c r="A55" s="4" t="s">
        <v>33</v>
      </c>
      <c r="B55" s="5">
        <v>0.694</v>
      </c>
      <c r="C55" s="5">
        <f>B55*2.5</f>
        <v>1.7349999999999999</v>
      </c>
      <c r="D55" s="6">
        <v>10</v>
      </c>
      <c r="E55" s="6">
        <f t="shared" si="5"/>
        <v>86.75</v>
      </c>
      <c r="F55" s="6">
        <f t="shared" si="6"/>
        <v>57.83333333333333</v>
      </c>
      <c r="G55" s="6">
        <f t="shared" si="7"/>
        <v>34.699999999999996</v>
      </c>
      <c r="H55" s="6">
        <f t="shared" si="8"/>
        <v>28.916666666666664</v>
      </c>
      <c r="I55" s="6">
        <v>1</v>
      </c>
      <c r="J55" s="7">
        <v>38867</v>
      </c>
    </row>
    <row r="56" spans="1:10" ht="12.75">
      <c r="A56" s="4" t="s">
        <v>13</v>
      </c>
      <c r="B56" s="5">
        <v>0.7</v>
      </c>
      <c r="C56" s="5">
        <f>B56*2.5</f>
        <v>1.75</v>
      </c>
      <c r="D56" s="6">
        <v>11</v>
      </c>
      <c r="E56" s="6">
        <f t="shared" si="5"/>
        <v>87.5</v>
      </c>
      <c r="F56" s="6">
        <f t="shared" si="6"/>
        <v>58.333333333333336</v>
      </c>
      <c r="G56" s="6">
        <f t="shared" si="7"/>
        <v>35</v>
      </c>
      <c r="H56" s="6">
        <f t="shared" si="8"/>
        <v>29.166666666666668</v>
      </c>
      <c r="I56" s="6">
        <v>1</v>
      </c>
      <c r="J56" s="7">
        <v>38877</v>
      </c>
    </row>
    <row r="57" spans="1:10" ht="12.75">
      <c r="A57" s="4" t="s">
        <v>67</v>
      </c>
      <c r="B57" s="5" t="s">
        <v>6</v>
      </c>
      <c r="C57" s="5">
        <v>1.76</v>
      </c>
      <c r="D57" s="6">
        <v>12</v>
      </c>
      <c r="E57" s="6">
        <f t="shared" si="5"/>
        <v>88</v>
      </c>
      <c r="F57" s="6">
        <f t="shared" si="6"/>
        <v>58.666666666666664</v>
      </c>
      <c r="G57" s="6">
        <f t="shared" si="7"/>
        <v>35.199999999999996</v>
      </c>
      <c r="H57" s="6">
        <f t="shared" si="8"/>
        <v>29.333333333333332</v>
      </c>
      <c r="I57" s="6">
        <v>2</v>
      </c>
      <c r="J57" s="7">
        <v>38867</v>
      </c>
    </row>
    <row r="58" spans="1:10" ht="12.75">
      <c r="A58" s="4" t="s">
        <v>19</v>
      </c>
      <c r="B58" s="5" t="s">
        <v>6</v>
      </c>
      <c r="C58" s="5">
        <v>1.76</v>
      </c>
      <c r="D58" s="6">
        <v>12</v>
      </c>
      <c r="E58" s="6">
        <f t="shared" si="5"/>
        <v>88</v>
      </c>
      <c r="F58" s="6">
        <f t="shared" si="6"/>
        <v>58.666666666666664</v>
      </c>
      <c r="G58" s="6">
        <f t="shared" si="7"/>
        <v>35.199999999999996</v>
      </c>
      <c r="H58" s="6">
        <f t="shared" si="8"/>
        <v>29.333333333333332</v>
      </c>
      <c r="I58" s="6">
        <v>2</v>
      </c>
      <c r="J58" s="7">
        <v>38867</v>
      </c>
    </row>
    <row r="59" spans="1:10" ht="12.75">
      <c r="A59" s="4" t="s">
        <v>2</v>
      </c>
      <c r="B59" s="5">
        <v>0.74</v>
      </c>
      <c r="C59" s="5">
        <f aca="true" t="shared" si="9" ref="C59:C67">B59*2.5</f>
        <v>1.85</v>
      </c>
      <c r="D59" s="6">
        <v>14</v>
      </c>
      <c r="E59" s="6">
        <f t="shared" si="5"/>
        <v>92.5</v>
      </c>
      <c r="F59" s="6">
        <f t="shared" si="6"/>
        <v>61.66666666666667</v>
      </c>
      <c r="G59" s="6">
        <f t="shared" si="7"/>
        <v>37</v>
      </c>
      <c r="H59" s="6">
        <f t="shared" si="8"/>
        <v>30.833333333333336</v>
      </c>
      <c r="I59" s="6">
        <v>1</v>
      </c>
      <c r="J59" s="7">
        <v>38867</v>
      </c>
    </row>
    <row r="60" spans="1:10" ht="12.75">
      <c r="A60" s="4" t="s">
        <v>1</v>
      </c>
      <c r="B60" s="5">
        <v>0.75</v>
      </c>
      <c r="C60" s="5">
        <f t="shared" si="9"/>
        <v>1.875</v>
      </c>
      <c r="D60" s="6">
        <v>15</v>
      </c>
      <c r="E60" s="6">
        <f t="shared" si="5"/>
        <v>93.75</v>
      </c>
      <c r="F60" s="6">
        <f t="shared" si="6"/>
        <v>62.5</v>
      </c>
      <c r="G60" s="6">
        <f t="shared" si="7"/>
        <v>37.5</v>
      </c>
      <c r="H60" s="6">
        <f t="shared" si="8"/>
        <v>31.25</v>
      </c>
      <c r="I60" s="6">
        <v>1</v>
      </c>
      <c r="J60" s="7">
        <v>38877</v>
      </c>
    </row>
    <row r="61" spans="1:10" ht="12.75">
      <c r="A61" s="4" t="s">
        <v>3</v>
      </c>
      <c r="B61" s="5">
        <v>0.767</v>
      </c>
      <c r="C61" s="5">
        <f t="shared" si="9"/>
        <v>1.9175</v>
      </c>
      <c r="D61" s="6">
        <v>16</v>
      </c>
      <c r="E61" s="6">
        <f t="shared" si="5"/>
        <v>95.875</v>
      </c>
      <c r="F61" s="6">
        <f t="shared" si="6"/>
        <v>63.916666666666664</v>
      </c>
      <c r="G61" s="6">
        <f t="shared" si="7"/>
        <v>38.35</v>
      </c>
      <c r="H61" s="6">
        <f t="shared" si="8"/>
        <v>31.958333333333332</v>
      </c>
      <c r="I61" s="6">
        <v>1</v>
      </c>
      <c r="J61" s="7">
        <v>38867</v>
      </c>
    </row>
    <row r="62" spans="1:10" ht="12.75">
      <c r="A62" s="4" t="s">
        <v>16</v>
      </c>
      <c r="B62" s="5">
        <v>0.77</v>
      </c>
      <c r="C62" s="5">
        <f t="shared" si="9"/>
        <v>1.925</v>
      </c>
      <c r="D62" s="6">
        <v>17</v>
      </c>
      <c r="E62" s="6">
        <f t="shared" si="5"/>
        <v>96.25</v>
      </c>
      <c r="F62" s="6">
        <f t="shared" si="6"/>
        <v>64.16666666666667</v>
      </c>
      <c r="G62" s="6">
        <f t="shared" si="7"/>
        <v>38.5</v>
      </c>
      <c r="H62" s="6">
        <f t="shared" si="8"/>
        <v>32.083333333333336</v>
      </c>
      <c r="I62" s="6">
        <v>1</v>
      </c>
      <c r="J62" s="7">
        <v>38867</v>
      </c>
    </row>
    <row r="63" spans="1:10" ht="12.75">
      <c r="A63" s="4" t="s">
        <v>17</v>
      </c>
      <c r="B63" s="5">
        <v>0.79</v>
      </c>
      <c r="C63" s="5">
        <f t="shared" si="9"/>
        <v>1.975</v>
      </c>
      <c r="D63" s="6">
        <v>18</v>
      </c>
      <c r="E63" s="6">
        <f t="shared" si="5"/>
        <v>98.75</v>
      </c>
      <c r="F63" s="6">
        <f t="shared" si="6"/>
        <v>65.83333333333333</v>
      </c>
      <c r="G63" s="6">
        <f t="shared" si="7"/>
        <v>39.5</v>
      </c>
      <c r="H63" s="6">
        <f t="shared" si="8"/>
        <v>32.916666666666664</v>
      </c>
      <c r="I63" s="6">
        <v>1</v>
      </c>
      <c r="J63" s="7">
        <v>38870</v>
      </c>
    </row>
    <row r="64" spans="1:10" ht="12.75">
      <c r="A64" s="4" t="s">
        <v>21</v>
      </c>
      <c r="B64" s="5">
        <v>0.79</v>
      </c>
      <c r="C64" s="5">
        <f t="shared" si="9"/>
        <v>1.975</v>
      </c>
      <c r="D64" s="6">
        <v>18</v>
      </c>
      <c r="E64" s="6">
        <f t="shared" si="5"/>
        <v>98.75</v>
      </c>
      <c r="F64" s="6">
        <f t="shared" si="6"/>
        <v>65.83333333333333</v>
      </c>
      <c r="G64" s="6">
        <f t="shared" si="7"/>
        <v>39.5</v>
      </c>
      <c r="H64" s="6">
        <f t="shared" si="8"/>
        <v>32.916666666666664</v>
      </c>
      <c r="I64" s="6">
        <v>1</v>
      </c>
      <c r="J64" s="7">
        <v>38877</v>
      </c>
    </row>
    <row r="65" spans="1:10" ht="12.75">
      <c r="A65" s="4" t="s">
        <v>9</v>
      </c>
      <c r="B65" s="5">
        <v>0.793</v>
      </c>
      <c r="C65" s="5">
        <f t="shared" si="9"/>
        <v>1.9825000000000002</v>
      </c>
      <c r="D65" s="6">
        <v>18</v>
      </c>
      <c r="E65" s="6">
        <f t="shared" si="5"/>
        <v>99.12500000000001</v>
      </c>
      <c r="F65" s="6">
        <f t="shared" si="6"/>
        <v>66.08333333333334</v>
      </c>
      <c r="G65" s="6">
        <f t="shared" si="7"/>
        <v>39.65</v>
      </c>
      <c r="H65" s="6">
        <f t="shared" si="8"/>
        <v>33.04166666666667</v>
      </c>
      <c r="I65" s="6">
        <v>1</v>
      </c>
      <c r="J65" s="7">
        <v>38877</v>
      </c>
    </row>
    <row r="66" spans="1:10" ht="12.75">
      <c r="A66" s="4" t="s">
        <v>18</v>
      </c>
      <c r="B66" s="5">
        <v>0.82</v>
      </c>
      <c r="C66" s="5">
        <f t="shared" si="9"/>
        <v>2.05</v>
      </c>
      <c r="D66" s="6">
        <v>21</v>
      </c>
      <c r="E66" s="6">
        <f t="shared" si="5"/>
        <v>102.49999999999999</v>
      </c>
      <c r="F66" s="6">
        <f t="shared" si="6"/>
        <v>68.33333333333333</v>
      </c>
      <c r="G66" s="6">
        <f t="shared" si="7"/>
        <v>41</v>
      </c>
      <c r="H66" s="6">
        <f t="shared" si="8"/>
        <v>34.166666666666664</v>
      </c>
      <c r="I66" s="6">
        <v>1</v>
      </c>
      <c r="J66" s="7">
        <v>38877</v>
      </c>
    </row>
    <row r="67" spans="1:10" ht="12.75">
      <c r="A67" s="4" t="s">
        <v>20</v>
      </c>
      <c r="B67" s="5">
        <v>0.927</v>
      </c>
      <c r="C67" s="5">
        <f t="shared" si="9"/>
        <v>2.3175</v>
      </c>
      <c r="D67" s="6">
        <v>22</v>
      </c>
      <c r="E67" s="6">
        <f t="shared" si="5"/>
        <v>115.875</v>
      </c>
      <c r="F67" s="6">
        <f t="shared" si="6"/>
        <v>77.25</v>
      </c>
      <c r="G67" s="6">
        <f t="shared" si="7"/>
        <v>46.349999999999994</v>
      </c>
      <c r="H67" s="6">
        <f t="shared" si="8"/>
        <v>38.625</v>
      </c>
      <c r="I67" s="6">
        <v>1</v>
      </c>
      <c r="J67" s="7">
        <v>38877</v>
      </c>
    </row>
    <row r="68" spans="1:10" s="42" customFormat="1" ht="39.75" customHeight="1" thickBot="1">
      <c r="A68" s="32" t="s">
        <v>119</v>
      </c>
      <c r="B68" s="40"/>
      <c r="C68" s="39">
        <v>1.3175</v>
      </c>
      <c r="D68" s="40"/>
      <c r="E68" s="38"/>
      <c r="F68" s="38"/>
      <c r="G68" s="38"/>
      <c r="H68" s="38"/>
      <c r="I68" s="38"/>
      <c r="J68" s="41"/>
    </row>
    <row r="69" spans="1:10" s="42" customFormat="1" ht="13.5" thickBot="1">
      <c r="A69" s="55"/>
      <c r="B69" s="56"/>
      <c r="C69" s="57"/>
      <c r="D69" s="56"/>
      <c r="E69" s="55"/>
      <c r="F69" s="55"/>
      <c r="G69" s="55"/>
      <c r="H69" s="55"/>
      <c r="I69" s="55"/>
      <c r="J69" s="58"/>
    </row>
    <row r="70" spans="1:10" ht="40.5" customHeight="1">
      <c r="A70" s="139" t="s">
        <v>71</v>
      </c>
      <c r="B70" s="140"/>
      <c r="C70" s="140"/>
      <c r="D70" s="140"/>
      <c r="E70" s="140"/>
      <c r="F70" s="120"/>
      <c r="H70" s="121" t="s">
        <v>70</v>
      </c>
      <c r="I70" s="122"/>
      <c r="J70" s="119"/>
    </row>
    <row r="71" spans="1:10" ht="12.75" customHeight="1">
      <c r="A71" s="141" t="s">
        <v>52</v>
      </c>
      <c r="B71" s="142"/>
      <c r="C71" s="142"/>
      <c r="D71" s="142"/>
      <c r="E71" s="142"/>
      <c r="F71" s="143"/>
      <c r="H71" s="43" t="s">
        <v>53</v>
      </c>
      <c r="I71" s="151" t="s">
        <v>54</v>
      </c>
      <c r="J71" s="136"/>
    </row>
    <row r="72" spans="1:10" ht="14.25" customHeight="1">
      <c r="A72" s="141" t="s">
        <v>74</v>
      </c>
      <c r="B72" s="142"/>
      <c r="C72" s="142"/>
      <c r="D72" s="142"/>
      <c r="E72" s="142"/>
      <c r="F72" s="143"/>
      <c r="H72" s="44" t="s">
        <v>55</v>
      </c>
      <c r="I72" s="135" t="s">
        <v>56</v>
      </c>
      <c r="J72" s="136"/>
    </row>
    <row r="73" spans="1:10" ht="14.25">
      <c r="A73" s="141" t="s">
        <v>72</v>
      </c>
      <c r="B73" s="142"/>
      <c r="C73" s="142"/>
      <c r="D73" s="142"/>
      <c r="E73" s="142"/>
      <c r="F73" s="143"/>
      <c r="H73" s="44" t="s">
        <v>57</v>
      </c>
      <c r="I73" s="135" t="s">
        <v>58</v>
      </c>
      <c r="J73" s="136"/>
    </row>
    <row r="74" spans="1:10" ht="14.25">
      <c r="A74" s="141" t="s">
        <v>73</v>
      </c>
      <c r="B74" s="142"/>
      <c r="C74" s="142"/>
      <c r="D74" s="142"/>
      <c r="E74" s="142"/>
      <c r="F74" s="143"/>
      <c r="H74" s="44" t="s">
        <v>59</v>
      </c>
      <c r="I74" s="135" t="s">
        <v>60</v>
      </c>
      <c r="J74" s="136"/>
    </row>
    <row r="75" spans="1:10" ht="28.5" customHeight="1" thickBot="1">
      <c r="A75" s="147" t="s">
        <v>75</v>
      </c>
      <c r="B75" s="148"/>
      <c r="C75" s="148"/>
      <c r="D75" s="148"/>
      <c r="E75" s="148"/>
      <c r="F75" s="149"/>
      <c r="H75" s="45" t="s">
        <v>61</v>
      </c>
      <c r="I75" s="137" t="s">
        <v>62</v>
      </c>
      <c r="J75" s="138"/>
    </row>
    <row r="76" spans="1:10" ht="15" customHeight="1">
      <c r="A76" s="123"/>
      <c r="B76" s="123"/>
      <c r="C76" s="123"/>
      <c r="D76" s="123"/>
      <c r="E76" s="123"/>
      <c r="F76" s="123"/>
      <c r="H76" s="124"/>
      <c r="I76" s="124"/>
      <c r="J76" s="13"/>
    </row>
    <row r="77" spans="1:10" ht="17.25" customHeight="1">
      <c r="A77" s="127" t="s">
        <v>126</v>
      </c>
      <c r="B77" s="128"/>
      <c r="C77" s="128"/>
      <c r="D77" s="128"/>
      <c r="E77" s="128"/>
      <c r="F77" s="128"/>
      <c r="H77" s="124"/>
      <c r="I77" s="124"/>
      <c r="J77" s="13"/>
    </row>
    <row r="79" spans="1:9" s="2" customFormat="1" ht="12.75">
      <c r="A79" s="150" t="s">
        <v>76</v>
      </c>
      <c r="B79" s="150"/>
      <c r="C79" s="150"/>
      <c r="D79" s="150"/>
      <c r="E79" s="150"/>
      <c r="F79" s="150"/>
      <c r="G79" s="150"/>
      <c r="H79" s="150"/>
      <c r="I79" s="150"/>
    </row>
    <row r="80" spans="1:10" s="42" customFormat="1" ht="12.75">
      <c r="A80" s="55"/>
      <c r="B80" s="56"/>
      <c r="C80" s="57"/>
      <c r="D80" s="56"/>
      <c r="E80" s="55"/>
      <c r="F80" s="55"/>
      <c r="G80" s="55"/>
      <c r="H80" s="55"/>
      <c r="I80" s="55"/>
      <c r="J80" s="58"/>
    </row>
    <row r="81" spans="1:10" ht="12.75">
      <c r="A81" s="129" t="s">
        <v>0</v>
      </c>
      <c r="B81" s="130"/>
      <c r="C81" s="130"/>
      <c r="D81" s="130"/>
      <c r="E81" s="130"/>
      <c r="F81" s="130"/>
      <c r="G81" s="130"/>
      <c r="H81" s="130"/>
      <c r="I81" s="130"/>
      <c r="J81" s="130"/>
    </row>
    <row r="82" spans="1:10" ht="12.75">
      <c r="A82" s="130"/>
      <c r="B82" s="130"/>
      <c r="C82" s="130"/>
      <c r="D82" s="130"/>
      <c r="E82" s="130"/>
      <c r="F82" s="130"/>
      <c r="G82" s="130"/>
      <c r="H82" s="130"/>
      <c r="I82" s="130"/>
      <c r="J82" s="130"/>
    </row>
    <row r="83" spans="1:10" s="42" customFormat="1" ht="13.5" thickBot="1">
      <c r="A83" s="55"/>
      <c r="B83" s="56"/>
      <c r="C83" s="57"/>
      <c r="D83" s="56"/>
      <c r="E83" s="55"/>
      <c r="F83" s="55"/>
      <c r="G83" s="55"/>
      <c r="H83" s="55"/>
      <c r="I83" s="55"/>
      <c r="J83" s="58"/>
    </row>
    <row r="84" spans="1:11" ht="12.75" customHeight="1">
      <c r="A84" s="52"/>
      <c r="B84" s="133" t="s">
        <v>112</v>
      </c>
      <c r="C84" s="134"/>
      <c r="D84" s="134"/>
      <c r="E84" s="134"/>
      <c r="F84" s="134"/>
      <c r="G84" s="134"/>
      <c r="H84" s="134"/>
      <c r="I84" s="53"/>
      <c r="J84" s="62"/>
      <c r="K84" s="63"/>
    </row>
    <row r="85" spans="1:11" ht="63.75">
      <c r="A85" s="4"/>
      <c r="B85" s="23" t="s">
        <v>22</v>
      </c>
      <c r="C85" s="23" t="s">
        <v>23</v>
      </c>
      <c r="D85" s="24" t="s">
        <v>82</v>
      </c>
      <c r="E85" s="23" t="s">
        <v>47</v>
      </c>
      <c r="F85" s="23" t="s">
        <v>48</v>
      </c>
      <c r="G85" s="23" t="s">
        <v>49</v>
      </c>
      <c r="H85" s="23" t="s">
        <v>50</v>
      </c>
      <c r="I85" s="23" t="s">
        <v>68</v>
      </c>
      <c r="J85" s="27" t="s">
        <v>69</v>
      </c>
      <c r="K85" s="64" t="s">
        <v>26</v>
      </c>
    </row>
    <row r="86" spans="1:11" ht="12.75">
      <c r="A86" s="4" t="s">
        <v>33</v>
      </c>
      <c r="B86" s="5">
        <v>0.005</v>
      </c>
      <c r="C86" s="5">
        <f>B86*2.5</f>
        <v>0.0125</v>
      </c>
      <c r="D86" s="6">
        <v>1</v>
      </c>
      <c r="E86" s="6">
        <f aca="true" t="shared" si="10" ref="E86:E107">C86/2*100</f>
        <v>0.625</v>
      </c>
      <c r="F86" s="6">
        <f aca="true" t="shared" si="11" ref="F86:F107">C86/3*100</f>
        <v>0.4166666666666667</v>
      </c>
      <c r="G86" s="6">
        <f aca="true" t="shared" si="12" ref="G86:G107">C86/5*100</f>
        <v>0.25</v>
      </c>
      <c r="H86" s="6">
        <f aca="true" t="shared" si="13" ref="H86:H107">C86/6*100</f>
        <v>0.20833333333333334</v>
      </c>
      <c r="I86" s="6">
        <v>1</v>
      </c>
      <c r="J86" s="10">
        <v>38867</v>
      </c>
      <c r="K86" s="65"/>
    </row>
    <row r="87" spans="1:11" ht="12.75">
      <c r="A87" s="4" t="s">
        <v>5</v>
      </c>
      <c r="B87" s="5" t="s">
        <v>6</v>
      </c>
      <c r="C87" s="5">
        <v>0.4</v>
      </c>
      <c r="D87" s="6">
        <v>2</v>
      </c>
      <c r="E87" s="6">
        <f t="shared" si="10"/>
        <v>20</v>
      </c>
      <c r="F87" s="6">
        <f t="shared" si="11"/>
        <v>13.333333333333334</v>
      </c>
      <c r="G87" s="6">
        <f t="shared" si="12"/>
        <v>8</v>
      </c>
      <c r="H87" s="6">
        <f t="shared" si="13"/>
        <v>6.666666666666667</v>
      </c>
      <c r="I87" s="6">
        <v>2</v>
      </c>
      <c r="J87" s="10">
        <v>38877</v>
      </c>
      <c r="K87" s="65"/>
    </row>
    <row r="88" spans="1:11" ht="12.75">
      <c r="A88" s="4" t="s">
        <v>9</v>
      </c>
      <c r="B88" s="5">
        <v>0.169</v>
      </c>
      <c r="C88" s="5">
        <f>B88*2.5</f>
        <v>0.42250000000000004</v>
      </c>
      <c r="D88" s="6">
        <v>3</v>
      </c>
      <c r="E88" s="6">
        <f t="shared" si="10"/>
        <v>21.125000000000004</v>
      </c>
      <c r="F88" s="6">
        <f t="shared" si="11"/>
        <v>14.083333333333334</v>
      </c>
      <c r="G88" s="6">
        <f t="shared" si="12"/>
        <v>8.450000000000001</v>
      </c>
      <c r="H88" s="6">
        <f t="shared" si="13"/>
        <v>7.041666666666667</v>
      </c>
      <c r="I88" s="6">
        <v>1</v>
      </c>
      <c r="J88" s="10">
        <v>38877</v>
      </c>
      <c r="K88" s="65"/>
    </row>
    <row r="89" spans="1:11" ht="12.75">
      <c r="A89" s="4" t="s">
        <v>14</v>
      </c>
      <c r="B89" s="5" t="s">
        <v>6</v>
      </c>
      <c r="C89" s="5">
        <v>0.7</v>
      </c>
      <c r="D89" s="6">
        <v>4</v>
      </c>
      <c r="E89" s="6">
        <f t="shared" si="10"/>
        <v>35</v>
      </c>
      <c r="F89" s="6">
        <f t="shared" si="11"/>
        <v>23.333333333333332</v>
      </c>
      <c r="G89" s="6">
        <f t="shared" si="12"/>
        <v>13.999999999999998</v>
      </c>
      <c r="H89" s="6">
        <f t="shared" si="13"/>
        <v>11.666666666666666</v>
      </c>
      <c r="I89" s="6">
        <v>2</v>
      </c>
      <c r="J89" s="10">
        <v>38877</v>
      </c>
      <c r="K89" s="65"/>
    </row>
    <row r="90" spans="1:11" ht="38.25">
      <c r="A90" s="4" t="s">
        <v>4</v>
      </c>
      <c r="B90" s="5">
        <f>(0.434/6)*4</f>
        <v>0.28933333333333333</v>
      </c>
      <c r="C90" s="5">
        <f>B90*2.5</f>
        <v>0.7233333333333334</v>
      </c>
      <c r="D90" s="6">
        <v>5</v>
      </c>
      <c r="E90" s="6">
        <f t="shared" si="10"/>
        <v>36.16666666666667</v>
      </c>
      <c r="F90" s="6">
        <f t="shared" si="11"/>
        <v>24.111111111111114</v>
      </c>
      <c r="G90" s="6">
        <f t="shared" si="12"/>
        <v>14.466666666666667</v>
      </c>
      <c r="H90" s="6">
        <f t="shared" si="13"/>
        <v>12.055555555555557</v>
      </c>
      <c r="I90" s="6">
        <v>1</v>
      </c>
      <c r="J90" s="10">
        <v>38867</v>
      </c>
      <c r="K90" s="65" t="s">
        <v>81</v>
      </c>
    </row>
    <row r="91" spans="1:11" ht="12.75">
      <c r="A91" s="4" t="s">
        <v>3</v>
      </c>
      <c r="B91" s="5">
        <f>(0.441/6)*4</f>
        <v>0.294</v>
      </c>
      <c r="C91" s="5">
        <f>B91*2.5</f>
        <v>0.735</v>
      </c>
      <c r="D91" s="6">
        <v>6</v>
      </c>
      <c r="E91" s="6">
        <f t="shared" si="10"/>
        <v>36.75</v>
      </c>
      <c r="F91" s="6">
        <f t="shared" si="11"/>
        <v>24.5</v>
      </c>
      <c r="G91" s="6">
        <f t="shared" si="12"/>
        <v>14.7</v>
      </c>
      <c r="H91" s="6">
        <f t="shared" si="13"/>
        <v>12.25</v>
      </c>
      <c r="I91" s="6">
        <v>1</v>
      </c>
      <c r="J91" s="10">
        <v>38867</v>
      </c>
      <c r="K91" s="65"/>
    </row>
    <row r="92" spans="1:11" ht="12.75">
      <c r="A92" s="4" t="s">
        <v>11</v>
      </c>
      <c r="B92" s="5">
        <v>0.3</v>
      </c>
      <c r="C92" s="5">
        <f>B92*2.5</f>
        <v>0.75</v>
      </c>
      <c r="D92" s="6">
        <v>7</v>
      </c>
      <c r="E92" s="6">
        <f t="shared" si="10"/>
        <v>37.5</v>
      </c>
      <c r="F92" s="6">
        <f t="shared" si="11"/>
        <v>25</v>
      </c>
      <c r="G92" s="6">
        <f t="shared" si="12"/>
        <v>15</v>
      </c>
      <c r="H92" s="6">
        <f t="shared" si="13"/>
        <v>12.5</v>
      </c>
      <c r="I92" s="6">
        <v>1</v>
      </c>
      <c r="J92" s="10">
        <v>38877</v>
      </c>
      <c r="K92" s="65"/>
    </row>
    <row r="93" spans="1:11" ht="12.75">
      <c r="A93" s="4" t="s">
        <v>7</v>
      </c>
      <c r="B93" s="5" t="s">
        <v>6</v>
      </c>
      <c r="C93" s="5">
        <v>0.8</v>
      </c>
      <c r="D93" s="6">
        <v>8</v>
      </c>
      <c r="E93" s="6">
        <f t="shared" si="10"/>
        <v>40</v>
      </c>
      <c r="F93" s="6">
        <f t="shared" si="11"/>
        <v>26.666666666666668</v>
      </c>
      <c r="G93" s="6">
        <f t="shared" si="12"/>
        <v>16</v>
      </c>
      <c r="H93" s="6">
        <f t="shared" si="13"/>
        <v>13.333333333333334</v>
      </c>
      <c r="I93" s="6">
        <v>2</v>
      </c>
      <c r="J93" s="10">
        <v>38877</v>
      </c>
      <c r="K93" s="65"/>
    </row>
    <row r="94" spans="1:11" ht="38.25">
      <c r="A94" s="4" t="s">
        <v>10</v>
      </c>
      <c r="B94" s="5" t="s">
        <v>6</v>
      </c>
      <c r="C94" s="5">
        <v>0.8</v>
      </c>
      <c r="D94" s="6">
        <v>8</v>
      </c>
      <c r="E94" s="6">
        <f t="shared" si="10"/>
        <v>40</v>
      </c>
      <c r="F94" s="6">
        <f t="shared" si="11"/>
        <v>26.666666666666668</v>
      </c>
      <c r="G94" s="6">
        <f t="shared" si="12"/>
        <v>16</v>
      </c>
      <c r="H94" s="6">
        <f t="shared" si="13"/>
        <v>13.333333333333334</v>
      </c>
      <c r="I94" s="6">
        <v>2</v>
      </c>
      <c r="J94" s="10">
        <v>38867</v>
      </c>
      <c r="K94" s="65" t="s">
        <v>81</v>
      </c>
    </row>
    <row r="95" spans="1:11" ht="38.25">
      <c r="A95" s="4" t="s">
        <v>16</v>
      </c>
      <c r="B95" s="5">
        <f>0.51/6*4</f>
        <v>0.34</v>
      </c>
      <c r="C95" s="5">
        <f>B95*2.5</f>
        <v>0.8500000000000001</v>
      </c>
      <c r="D95" s="6">
        <v>10</v>
      </c>
      <c r="E95" s="6">
        <f t="shared" si="10"/>
        <v>42.50000000000001</v>
      </c>
      <c r="F95" s="6">
        <f t="shared" si="11"/>
        <v>28.33333333333334</v>
      </c>
      <c r="G95" s="6">
        <f t="shared" si="12"/>
        <v>17</v>
      </c>
      <c r="H95" s="6">
        <f t="shared" si="13"/>
        <v>14.16666666666667</v>
      </c>
      <c r="I95" s="6">
        <v>1</v>
      </c>
      <c r="J95" s="10">
        <v>38867</v>
      </c>
      <c r="K95" s="65" t="s">
        <v>81</v>
      </c>
    </row>
    <row r="96" spans="1:11" ht="38.25">
      <c r="A96" s="4" t="s">
        <v>18</v>
      </c>
      <c r="B96" s="5">
        <f>0.51/6*4</f>
        <v>0.34</v>
      </c>
      <c r="C96" s="5">
        <f>B96*2.5</f>
        <v>0.8500000000000001</v>
      </c>
      <c r="D96" s="6">
        <v>10</v>
      </c>
      <c r="E96" s="6">
        <f t="shared" si="10"/>
        <v>42.50000000000001</v>
      </c>
      <c r="F96" s="6">
        <f t="shared" si="11"/>
        <v>28.33333333333334</v>
      </c>
      <c r="G96" s="6">
        <f t="shared" si="12"/>
        <v>17</v>
      </c>
      <c r="H96" s="6">
        <f t="shared" si="13"/>
        <v>14.16666666666667</v>
      </c>
      <c r="I96" s="6">
        <v>1</v>
      </c>
      <c r="J96" s="10">
        <v>38877</v>
      </c>
      <c r="K96" s="65" t="s">
        <v>81</v>
      </c>
    </row>
    <row r="97" spans="1:11" ht="12.75">
      <c r="A97" s="4" t="s">
        <v>12</v>
      </c>
      <c r="B97" s="5">
        <f>(0.534/6)*4</f>
        <v>0.35600000000000004</v>
      </c>
      <c r="C97" s="5">
        <f>B97*2.5</f>
        <v>0.8900000000000001</v>
      </c>
      <c r="D97" s="6">
        <v>12</v>
      </c>
      <c r="E97" s="6">
        <f t="shared" si="10"/>
        <v>44.50000000000001</v>
      </c>
      <c r="F97" s="6">
        <f t="shared" si="11"/>
        <v>29.666666666666668</v>
      </c>
      <c r="G97" s="6">
        <f t="shared" si="12"/>
        <v>17.8</v>
      </c>
      <c r="H97" s="6">
        <f t="shared" si="13"/>
        <v>14.833333333333334</v>
      </c>
      <c r="I97" s="6">
        <v>1</v>
      </c>
      <c r="J97" s="10">
        <v>38877</v>
      </c>
      <c r="K97" s="65"/>
    </row>
    <row r="98" spans="1:11" ht="12.75">
      <c r="A98" s="4" t="s">
        <v>17</v>
      </c>
      <c r="B98" s="5">
        <v>0.36</v>
      </c>
      <c r="C98" s="5">
        <f>B98*2.5</f>
        <v>0.8999999999999999</v>
      </c>
      <c r="D98" s="6">
        <v>13</v>
      </c>
      <c r="E98" s="6">
        <f t="shared" si="10"/>
        <v>44.99999999999999</v>
      </c>
      <c r="F98" s="6">
        <f t="shared" si="11"/>
        <v>30</v>
      </c>
      <c r="G98" s="6">
        <f t="shared" si="12"/>
        <v>18</v>
      </c>
      <c r="H98" s="6">
        <f t="shared" si="13"/>
        <v>15</v>
      </c>
      <c r="I98" s="6">
        <v>1</v>
      </c>
      <c r="J98" s="10">
        <v>38870</v>
      </c>
      <c r="K98" s="65"/>
    </row>
    <row r="99" spans="1:11" ht="12.75">
      <c r="A99" s="4" t="s">
        <v>8</v>
      </c>
      <c r="B99" s="5" t="s">
        <v>6</v>
      </c>
      <c r="C99" s="5">
        <f>(1.5/6)*4</f>
        <v>1</v>
      </c>
      <c r="D99" s="6">
        <v>14</v>
      </c>
      <c r="E99" s="6">
        <f t="shared" si="10"/>
        <v>50</v>
      </c>
      <c r="F99" s="6">
        <f t="shared" si="11"/>
        <v>33.33333333333333</v>
      </c>
      <c r="G99" s="6">
        <f t="shared" si="12"/>
        <v>20</v>
      </c>
      <c r="H99" s="6">
        <f t="shared" si="13"/>
        <v>16.666666666666664</v>
      </c>
      <c r="I99" s="6">
        <v>2</v>
      </c>
      <c r="J99" s="10">
        <v>38874</v>
      </c>
      <c r="K99" s="65"/>
    </row>
    <row r="100" spans="1:11" ht="38.25">
      <c r="A100" s="4" t="s">
        <v>13</v>
      </c>
      <c r="B100" s="5">
        <v>0.4</v>
      </c>
      <c r="C100" s="5">
        <f>B100*2.5</f>
        <v>1</v>
      </c>
      <c r="D100" s="6">
        <v>14</v>
      </c>
      <c r="E100" s="6">
        <f t="shared" si="10"/>
        <v>50</v>
      </c>
      <c r="F100" s="6">
        <f t="shared" si="11"/>
        <v>33.33333333333333</v>
      </c>
      <c r="G100" s="6">
        <f t="shared" si="12"/>
        <v>20</v>
      </c>
      <c r="H100" s="6">
        <f t="shared" si="13"/>
        <v>16.666666666666664</v>
      </c>
      <c r="I100" s="6">
        <v>1</v>
      </c>
      <c r="J100" s="10">
        <v>38877</v>
      </c>
      <c r="K100" s="65" t="s">
        <v>81</v>
      </c>
    </row>
    <row r="101" spans="1:11" ht="12.75">
      <c r="A101" s="4" t="s">
        <v>20</v>
      </c>
      <c r="B101" s="5">
        <v>0.407</v>
      </c>
      <c r="C101" s="5">
        <f>B101*2.5</f>
        <v>1.0174999999999998</v>
      </c>
      <c r="D101" s="6">
        <v>16</v>
      </c>
      <c r="E101" s="6">
        <f t="shared" si="10"/>
        <v>50.87499999999999</v>
      </c>
      <c r="F101" s="6">
        <f t="shared" si="11"/>
        <v>33.916666666666664</v>
      </c>
      <c r="G101" s="6">
        <f t="shared" si="12"/>
        <v>20.349999999999994</v>
      </c>
      <c r="H101" s="6">
        <f t="shared" si="13"/>
        <v>16.958333333333332</v>
      </c>
      <c r="I101" s="6">
        <v>1</v>
      </c>
      <c r="J101" s="10">
        <v>38877</v>
      </c>
      <c r="K101" s="65"/>
    </row>
    <row r="102" spans="1:11" ht="38.25">
      <c r="A102" s="4" t="s">
        <v>67</v>
      </c>
      <c r="B102" s="5" t="s">
        <v>6</v>
      </c>
      <c r="C102" s="5">
        <f>(1.63/6)*4</f>
        <v>1.0866666666666667</v>
      </c>
      <c r="D102" s="6">
        <v>17</v>
      </c>
      <c r="E102" s="6">
        <f t="shared" si="10"/>
        <v>54.333333333333336</v>
      </c>
      <c r="F102" s="6">
        <f t="shared" si="11"/>
        <v>36.22222222222222</v>
      </c>
      <c r="G102" s="6">
        <f t="shared" si="12"/>
        <v>21.73333333333333</v>
      </c>
      <c r="H102" s="6">
        <f t="shared" si="13"/>
        <v>18.11111111111111</v>
      </c>
      <c r="I102" s="6">
        <v>2</v>
      </c>
      <c r="J102" s="10">
        <v>38867</v>
      </c>
      <c r="K102" s="65" t="s">
        <v>81</v>
      </c>
    </row>
    <row r="103" spans="1:11" ht="38.25">
      <c r="A103" s="4" t="s">
        <v>19</v>
      </c>
      <c r="B103" s="5" t="s">
        <v>6</v>
      </c>
      <c r="C103" s="5">
        <v>1.09</v>
      </c>
      <c r="D103" s="6">
        <v>17</v>
      </c>
      <c r="E103" s="6">
        <f t="shared" si="10"/>
        <v>54.50000000000001</v>
      </c>
      <c r="F103" s="6">
        <f t="shared" si="11"/>
        <v>36.333333333333336</v>
      </c>
      <c r="G103" s="6">
        <f t="shared" si="12"/>
        <v>21.800000000000004</v>
      </c>
      <c r="H103" s="6">
        <f t="shared" si="13"/>
        <v>18.166666666666668</v>
      </c>
      <c r="I103" s="6">
        <v>2</v>
      </c>
      <c r="J103" s="10">
        <v>38867</v>
      </c>
      <c r="K103" s="65" t="s">
        <v>81</v>
      </c>
    </row>
    <row r="104" spans="1:11" ht="12.75">
      <c r="A104" s="4" t="s">
        <v>1</v>
      </c>
      <c r="B104" s="5">
        <v>0.44</v>
      </c>
      <c r="C104" s="5">
        <f>B104*2.5</f>
        <v>1.1</v>
      </c>
      <c r="D104" s="6">
        <v>19</v>
      </c>
      <c r="E104" s="6">
        <f t="shared" si="10"/>
        <v>55.00000000000001</v>
      </c>
      <c r="F104" s="6">
        <f t="shared" si="11"/>
        <v>36.66666666666667</v>
      </c>
      <c r="G104" s="6">
        <f t="shared" si="12"/>
        <v>22.000000000000004</v>
      </c>
      <c r="H104" s="6">
        <f t="shared" si="13"/>
        <v>18.333333333333336</v>
      </c>
      <c r="I104" s="6">
        <v>1</v>
      </c>
      <c r="J104" s="10">
        <v>38877</v>
      </c>
      <c r="K104" s="65"/>
    </row>
    <row r="105" spans="1:11" ht="12.75">
      <c r="A105" s="4" t="s">
        <v>15</v>
      </c>
      <c r="B105" s="5" t="s">
        <v>6</v>
      </c>
      <c r="C105" s="5">
        <v>1.1</v>
      </c>
      <c r="D105" s="6">
        <v>19</v>
      </c>
      <c r="E105" s="6">
        <f t="shared" si="10"/>
        <v>55.00000000000001</v>
      </c>
      <c r="F105" s="6">
        <f t="shared" si="11"/>
        <v>36.66666666666667</v>
      </c>
      <c r="G105" s="6">
        <f t="shared" si="12"/>
        <v>22.000000000000004</v>
      </c>
      <c r="H105" s="6">
        <f t="shared" si="13"/>
        <v>18.333333333333336</v>
      </c>
      <c r="I105" s="6">
        <v>2</v>
      </c>
      <c r="J105" s="10">
        <v>38877</v>
      </c>
      <c r="K105" s="65"/>
    </row>
    <row r="106" spans="1:11" ht="38.25">
      <c r="A106" s="4" t="s">
        <v>21</v>
      </c>
      <c r="B106" s="5">
        <f>(0.67/6)*4</f>
        <v>0.4466666666666667</v>
      </c>
      <c r="C106" s="5">
        <f>B106*2.5</f>
        <v>1.1166666666666667</v>
      </c>
      <c r="D106" s="6">
        <v>21</v>
      </c>
      <c r="E106" s="6">
        <f t="shared" si="10"/>
        <v>55.833333333333336</v>
      </c>
      <c r="F106" s="6">
        <f t="shared" si="11"/>
        <v>37.22222222222222</v>
      </c>
      <c r="G106" s="6">
        <f t="shared" si="12"/>
        <v>22.333333333333332</v>
      </c>
      <c r="H106" s="6">
        <f t="shared" si="13"/>
        <v>18.61111111111111</v>
      </c>
      <c r="I106" s="6">
        <v>1</v>
      </c>
      <c r="J106" s="10">
        <v>38877</v>
      </c>
      <c r="K106" s="65" t="s">
        <v>81</v>
      </c>
    </row>
    <row r="107" spans="1:11" ht="12.75">
      <c r="A107" s="4" t="s">
        <v>2</v>
      </c>
      <c r="B107" s="5">
        <v>0.45</v>
      </c>
      <c r="C107" s="5">
        <f>B107*2.5</f>
        <v>1.125</v>
      </c>
      <c r="D107" s="6">
        <v>22</v>
      </c>
      <c r="E107" s="6">
        <f t="shared" si="10"/>
        <v>56.25</v>
      </c>
      <c r="F107" s="6">
        <f t="shared" si="11"/>
        <v>37.5</v>
      </c>
      <c r="G107" s="6">
        <f t="shared" si="12"/>
        <v>22.5</v>
      </c>
      <c r="H107" s="6">
        <f t="shared" si="13"/>
        <v>18.75</v>
      </c>
      <c r="I107" s="6">
        <v>1</v>
      </c>
      <c r="J107" s="10">
        <v>38867</v>
      </c>
      <c r="K107" s="65"/>
    </row>
    <row r="108" spans="1:11" s="42" customFormat="1" ht="64.5" thickBot="1">
      <c r="A108" s="32" t="s">
        <v>119</v>
      </c>
      <c r="B108" s="38"/>
      <c r="C108" s="39">
        <f>(C107-C86)/ABS(C86)</f>
        <v>89</v>
      </c>
      <c r="D108" s="40"/>
      <c r="E108" s="38"/>
      <c r="F108" s="38"/>
      <c r="G108" s="38"/>
      <c r="H108" s="38"/>
      <c r="I108" s="38"/>
      <c r="J108" s="66"/>
      <c r="K108" s="49"/>
    </row>
    <row r="109" spans="1:11" ht="13.5" thickBot="1">
      <c r="A109" s="59"/>
      <c r="B109" s="12"/>
      <c r="C109" s="16"/>
      <c r="D109" s="60"/>
      <c r="E109" s="12"/>
      <c r="F109" s="12"/>
      <c r="G109" s="12"/>
      <c r="H109" s="12"/>
      <c r="I109" s="12"/>
      <c r="J109" s="61"/>
      <c r="K109" s="12"/>
    </row>
    <row r="110" spans="1:10" ht="40.5" customHeight="1">
      <c r="A110" s="139" t="s">
        <v>71</v>
      </c>
      <c r="B110" s="140"/>
      <c r="C110" s="140"/>
      <c r="D110" s="140"/>
      <c r="E110" s="140"/>
      <c r="F110" s="120"/>
      <c r="H110" s="121" t="s">
        <v>70</v>
      </c>
      <c r="I110" s="122"/>
      <c r="J110" s="119"/>
    </row>
    <row r="111" spans="1:10" ht="12.75" customHeight="1">
      <c r="A111" s="141" t="s">
        <v>52</v>
      </c>
      <c r="B111" s="142"/>
      <c r="C111" s="142"/>
      <c r="D111" s="142"/>
      <c r="E111" s="142"/>
      <c r="F111" s="143"/>
      <c r="H111" s="43" t="s">
        <v>53</v>
      </c>
      <c r="I111" s="151" t="s">
        <v>54</v>
      </c>
      <c r="J111" s="136"/>
    </row>
    <row r="112" spans="1:10" ht="14.25" customHeight="1">
      <c r="A112" s="141" t="s">
        <v>74</v>
      </c>
      <c r="B112" s="142"/>
      <c r="C112" s="142"/>
      <c r="D112" s="142"/>
      <c r="E112" s="142"/>
      <c r="F112" s="143"/>
      <c r="H112" s="44" t="s">
        <v>55</v>
      </c>
      <c r="I112" s="135" t="s">
        <v>56</v>
      </c>
      <c r="J112" s="136"/>
    </row>
    <row r="113" spans="1:10" ht="14.25">
      <c r="A113" s="141" t="s">
        <v>72</v>
      </c>
      <c r="B113" s="142"/>
      <c r="C113" s="142"/>
      <c r="D113" s="142"/>
      <c r="E113" s="142"/>
      <c r="F113" s="143"/>
      <c r="H113" s="44" t="s">
        <v>57</v>
      </c>
      <c r="I113" s="135" t="s">
        <v>58</v>
      </c>
      <c r="J113" s="136"/>
    </row>
    <row r="114" spans="1:10" ht="14.25">
      <c r="A114" s="141" t="s">
        <v>73</v>
      </c>
      <c r="B114" s="142"/>
      <c r="C114" s="142"/>
      <c r="D114" s="142"/>
      <c r="E114" s="142"/>
      <c r="F114" s="143"/>
      <c r="H114" s="44" t="s">
        <v>59</v>
      </c>
      <c r="I114" s="135" t="s">
        <v>60</v>
      </c>
      <c r="J114" s="136"/>
    </row>
    <row r="115" spans="1:10" ht="27" customHeight="1" thickBot="1">
      <c r="A115" s="147" t="s">
        <v>75</v>
      </c>
      <c r="B115" s="148"/>
      <c r="C115" s="148"/>
      <c r="D115" s="148"/>
      <c r="E115" s="148"/>
      <c r="F115" s="149"/>
      <c r="H115" s="45" t="s">
        <v>61</v>
      </c>
      <c r="I115" s="137" t="s">
        <v>62</v>
      </c>
      <c r="J115" s="138"/>
    </row>
    <row r="117" spans="1:9" s="2" customFormat="1" ht="12.75">
      <c r="A117" s="150" t="s">
        <v>76</v>
      </c>
      <c r="B117" s="150"/>
      <c r="C117" s="150"/>
      <c r="D117" s="150"/>
      <c r="E117" s="150"/>
      <c r="F117" s="150"/>
      <c r="G117" s="150"/>
      <c r="H117" s="150"/>
      <c r="I117" s="150"/>
    </row>
    <row r="118" spans="1:11" ht="12.75">
      <c r="A118" s="59"/>
      <c r="B118" s="12"/>
      <c r="C118" s="16"/>
      <c r="D118" s="60"/>
      <c r="E118" s="12"/>
      <c r="F118" s="12"/>
      <c r="G118" s="12"/>
      <c r="H118" s="12"/>
      <c r="I118" s="12"/>
      <c r="J118" s="61"/>
      <c r="K118" s="12"/>
    </row>
    <row r="119" spans="1:10" ht="12.75">
      <c r="A119" s="129" t="s">
        <v>0</v>
      </c>
      <c r="B119" s="130"/>
      <c r="C119" s="130"/>
      <c r="D119" s="130"/>
      <c r="E119" s="130"/>
      <c r="F119" s="130"/>
      <c r="G119" s="130"/>
      <c r="H119" s="130"/>
      <c r="I119" s="130"/>
      <c r="J119" s="130"/>
    </row>
    <row r="120" spans="1:10" ht="12.75">
      <c r="A120" s="130"/>
      <c r="B120" s="130"/>
      <c r="C120" s="130"/>
      <c r="D120" s="130"/>
      <c r="E120" s="130"/>
      <c r="F120" s="130"/>
      <c r="G120" s="130"/>
      <c r="H120" s="130"/>
      <c r="I120" s="130"/>
      <c r="J120" s="130"/>
    </row>
    <row r="121" ht="13.5" thickBot="1"/>
    <row r="122" spans="1:11" ht="12.75" customHeight="1">
      <c r="A122" s="8"/>
      <c r="B122" s="144" t="s">
        <v>113</v>
      </c>
      <c r="C122" s="145"/>
      <c r="D122" s="145"/>
      <c r="E122" s="145"/>
      <c r="F122" s="145"/>
      <c r="G122" s="145"/>
      <c r="H122" s="146"/>
      <c r="I122" s="26"/>
      <c r="J122" s="27"/>
      <c r="K122" s="28"/>
    </row>
    <row r="123" spans="1:10" ht="63.75">
      <c r="A123" s="8"/>
      <c r="B123" s="4" t="s">
        <v>22</v>
      </c>
      <c r="C123" s="23" t="s">
        <v>23</v>
      </c>
      <c r="D123" s="24" t="s">
        <v>82</v>
      </c>
      <c r="E123" s="23" t="s">
        <v>47</v>
      </c>
      <c r="F123" s="23" t="s">
        <v>48</v>
      </c>
      <c r="G123" s="23" t="s">
        <v>49</v>
      </c>
      <c r="H123" s="23" t="s">
        <v>50</v>
      </c>
      <c r="I123" s="23" t="s">
        <v>68</v>
      </c>
      <c r="J123" s="25" t="s">
        <v>69</v>
      </c>
    </row>
    <row r="124" spans="1:10" ht="12.75">
      <c r="A124" s="8" t="s">
        <v>11</v>
      </c>
      <c r="B124" s="11">
        <v>0.2</v>
      </c>
      <c r="C124" s="5">
        <f>B124*2.5</f>
        <v>0.5</v>
      </c>
      <c r="D124" s="6">
        <v>1</v>
      </c>
      <c r="E124" s="6">
        <f aca="true" t="shared" si="14" ref="E124:E144">C124/2*100</f>
        <v>25</v>
      </c>
      <c r="F124" s="6">
        <f aca="true" t="shared" si="15" ref="F124:F144">C124/3*100</f>
        <v>16.666666666666664</v>
      </c>
      <c r="G124" s="6">
        <f aca="true" t="shared" si="16" ref="G124:G144">C124/5*100</f>
        <v>10</v>
      </c>
      <c r="H124" s="6">
        <f aca="true" t="shared" si="17" ref="H124:H144">C124/6*100</f>
        <v>8.333333333333332</v>
      </c>
      <c r="I124" s="9">
        <v>1</v>
      </c>
      <c r="J124" s="10">
        <v>38877</v>
      </c>
    </row>
    <row r="125" spans="1:10" ht="12.75">
      <c r="A125" s="8" t="s">
        <v>12</v>
      </c>
      <c r="B125" s="11">
        <v>0.364</v>
      </c>
      <c r="C125" s="5">
        <f>B125*2.5</f>
        <v>0.9099999999999999</v>
      </c>
      <c r="D125" s="6">
        <v>2</v>
      </c>
      <c r="E125" s="6">
        <f t="shared" si="14"/>
        <v>45.49999999999999</v>
      </c>
      <c r="F125" s="6">
        <f t="shared" si="15"/>
        <v>30.33333333333333</v>
      </c>
      <c r="G125" s="6">
        <f t="shared" si="16"/>
        <v>18.2</v>
      </c>
      <c r="H125" s="6">
        <f t="shared" si="17"/>
        <v>15.166666666666664</v>
      </c>
      <c r="I125" s="9">
        <v>1</v>
      </c>
      <c r="J125" s="10">
        <v>38877</v>
      </c>
    </row>
    <row r="126" spans="1:10" ht="12.75">
      <c r="A126" s="8" t="s">
        <v>4</v>
      </c>
      <c r="B126" s="11">
        <v>0.407</v>
      </c>
      <c r="C126" s="5">
        <f>B126*2.5</f>
        <v>1.0174999999999998</v>
      </c>
      <c r="D126" s="6">
        <v>3</v>
      </c>
      <c r="E126" s="6">
        <f t="shared" si="14"/>
        <v>50.87499999999999</v>
      </c>
      <c r="F126" s="6">
        <f t="shared" si="15"/>
        <v>33.916666666666664</v>
      </c>
      <c r="G126" s="6">
        <f t="shared" si="16"/>
        <v>20.349999999999994</v>
      </c>
      <c r="H126" s="6">
        <f t="shared" si="17"/>
        <v>16.958333333333332</v>
      </c>
      <c r="I126" s="9">
        <v>1</v>
      </c>
      <c r="J126" s="10">
        <v>38867</v>
      </c>
    </row>
    <row r="127" spans="1:10" ht="12.75">
      <c r="A127" s="8" t="s">
        <v>33</v>
      </c>
      <c r="B127" s="11">
        <v>0.453</v>
      </c>
      <c r="C127" s="5">
        <f>B127*2.5</f>
        <v>1.1325</v>
      </c>
      <c r="D127" s="6">
        <v>4</v>
      </c>
      <c r="E127" s="6">
        <f t="shared" si="14"/>
        <v>56.625</v>
      </c>
      <c r="F127" s="6">
        <f t="shared" si="15"/>
        <v>37.75</v>
      </c>
      <c r="G127" s="6">
        <f t="shared" si="16"/>
        <v>22.650000000000002</v>
      </c>
      <c r="H127" s="6">
        <f t="shared" si="17"/>
        <v>18.875</v>
      </c>
      <c r="I127" s="9">
        <v>1</v>
      </c>
      <c r="J127" s="10">
        <v>38867</v>
      </c>
    </row>
    <row r="128" spans="1:10" ht="12.75">
      <c r="A128" s="8" t="s">
        <v>5</v>
      </c>
      <c r="B128" s="11" t="s">
        <v>6</v>
      </c>
      <c r="C128" s="5">
        <v>1.19</v>
      </c>
      <c r="D128" s="6">
        <v>5</v>
      </c>
      <c r="E128" s="6">
        <f t="shared" si="14"/>
        <v>59.5</v>
      </c>
      <c r="F128" s="6">
        <f t="shared" si="15"/>
        <v>39.666666666666664</v>
      </c>
      <c r="G128" s="6">
        <f t="shared" si="16"/>
        <v>23.799999999999997</v>
      </c>
      <c r="H128" s="6">
        <f t="shared" si="17"/>
        <v>19.833333333333332</v>
      </c>
      <c r="I128" s="9">
        <v>2</v>
      </c>
      <c r="J128" s="10">
        <v>38877</v>
      </c>
    </row>
    <row r="129" spans="1:10" ht="12.75">
      <c r="A129" s="8" t="s">
        <v>13</v>
      </c>
      <c r="B129" s="11">
        <v>0.5</v>
      </c>
      <c r="C129" s="5">
        <f>B129*2.5</f>
        <v>1.25</v>
      </c>
      <c r="D129" s="6">
        <v>6</v>
      </c>
      <c r="E129" s="6">
        <f t="shared" si="14"/>
        <v>62.5</v>
      </c>
      <c r="F129" s="6">
        <f t="shared" si="15"/>
        <v>41.66666666666667</v>
      </c>
      <c r="G129" s="6">
        <f t="shared" si="16"/>
        <v>25</v>
      </c>
      <c r="H129" s="6">
        <f t="shared" si="17"/>
        <v>20.833333333333336</v>
      </c>
      <c r="I129" s="9">
        <v>1</v>
      </c>
      <c r="J129" s="10">
        <v>38877</v>
      </c>
    </row>
    <row r="130" spans="1:10" ht="12.75">
      <c r="A130" s="8" t="s">
        <v>1</v>
      </c>
      <c r="B130" s="11">
        <v>0.51</v>
      </c>
      <c r="C130" s="5">
        <f>B130*2.5</f>
        <v>1.275</v>
      </c>
      <c r="D130" s="6">
        <v>7</v>
      </c>
      <c r="E130" s="6">
        <f t="shared" si="14"/>
        <v>63.74999999999999</v>
      </c>
      <c r="F130" s="6">
        <f t="shared" si="15"/>
        <v>42.5</v>
      </c>
      <c r="G130" s="6">
        <f t="shared" si="16"/>
        <v>25.5</v>
      </c>
      <c r="H130" s="6">
        <f t="shared" si="17"/>
        <v>21.25</v>
      </c>
      <c r="I130" s="9">
        <v>1</v>
      </c>
      <c r="J130" s="10">
        <v>38877</v>
      </c>
    </row>
    <row r="131" spans="1:10" ht="12.75">
      <c r="A131" s="8" t="s">
        <v>7</v>
      </c>
      <c r="B131" s="11" t="s">
        <v>6</v>
      </c>
      <c r="C131" s="5">
        <v>1.3</v>
      </c>
      <c r="D131" s="6">
        <v>8</v>
      </c>
      <c r="E131" s="6">
        <f t="shared" si="14"/>
        <v>65</v>
      </c>
      <c r="F131" s="6">
        <f t="shared" si="15"/>
        <v>43.333333333333336</v>
      </c>
      <c r="G131" s="6">
        <f t="shared" si="16"/>
        <v>26</v>
      </c>
      <c r="H131" s="6">
        <f t="shared" si="17"/>
        <v>21.666666666666668</v>
      </c>
      <c r="I131" s="9">
        <v>2</v>
      </c>
      <c r="J131" s="10">
        <v>38877</v>
      </c>
    </row>
    <row r="132" spans="1:10" ht="12.75">
      <c r="A132" s="8" t="s">
        <v>8</v>
      </c>
      <c r="B132" s="11" t="s">
        <v>6</v>
      </c>
      <c r="C132" s="5">
        <v>1.3</v>
      </c>
      <c r="D132" s="6">
        <v>8</v>
      </c>
      <c r="E132" s="6">
        <f t="shared" si="14"/>
        <v>65</v>
      </c>
      <c r="F132" s="6">
        <f t="shared" si="15"/>
        <v>43.333333333333336</v>
      </c>
      <c r="G132" s="6">
        <f t="shared" si="16"/>
        <v>26</v>
      </c>
      <c r="H132" s="6">
        <f t="shared" si="17"/>
        <v>21.666666666666668</v>
      </c>
      <c r="I132" s="9">
        <v>2</v>
      </c>
      <c r="J132" s="10">
        <v>38874</v>
      </c>
    </row>
    <row r="133" spans="1:10" ht="12.75">
      <c r="A133" s="8" t="s">
        <v>10</v>
      </c>
      <c r="B133" s="11" t="s">
        <v>6</v>
      </c>
      <c r="C133" s="5">
        <v>1.3</v>
      </c>
      <c r="D133" s="6">
        <v>8</v>
      </c>
      <c r="E133" s="6">
        <f t="shared" si="14"/>
        <v>65</v>
      </c>
      <c r="F133" s="6">
        <f t="shared" si="15"/>
        <v>43.333333333333336</v>
      </c>
      <c r="G133" s="6">
        <f t="shared" si="16"/>
        <v>26</v>
      </c>
      <c r="H133" s="6">
        <f t="shared" si="17"/>
        <v>21.666666666666668</v>
      </c>
      <c r="I133" s="9">
        <v>2</v>
      </c>
      <c r="J133" s="10">
        <v>38867</v>
      </c>
    </row>
    <row r="134" spans="1:10" ht="12.75">
      <c r="A134" s="8" t="s">
        <v>14</v>
      </c>
      <c r="B134" s="11" t="s">
        <v>6</v>
      </c>
      <c r="C134" s="5">
        <v>1.3</v>
      </c>
      <c r="D134" s="6">
        <v>8</v>
      </c>
      <c r="E134" s="6">
        <f t="shared" si="14"/>
        <v>65</v>
      </c>
      <c r="F134" s="6">
        <f t="shared" si="15"/>
        <v>43.333333333333336</v>
      </c>
      <c r="G134" s="6">
        <f t="shared" si="16"/>
        <v>26</v>
      </c>
      <c r="H134" s="6">
        <f t="shared" si="17"/>
        <v>21.666666666666668</v>
      </c>
      <c r="I134" s="9">
        <v>2</v>
      </c>
      <c r="J134" s="10">
        <v>38877</v>
      </c>
    </row>
    <row r="135" spans="1:10" ht="12.75">
      <c r="A135" s="8" t="s">
        <v>15</v>
      </c>
      <c r="B135" s="11" t="s">
        <v>6</v>
      </c>
      <c r="C135" s="5">
        <v>1.3</v>
      </c>
      <c r="D135" s="6">
        <v>8</v>
      </c>
      <c r="E135" s="6">
        <f t="shared" si="14"/>
        <v>65</v>
      </c>
      <c r="F135" s="6">
        <f t="shared" si="15"/>
        <v>43.333333333333336</v>
      </c>
      <c r="G135" s="6">
        <f t="shared" si="16"/>
        <v>26</v>
      </c>
      <c r="H135" s="6">
        <f t="shared" si="17"/>
        <v>21.666666666666668</v>
      </c>
      <c r="I135" s="9">
        <v>2</v>
      </c>
      <c r="J135" s="10">
        <v>38877</v>
      </c>
    </row>
    <row r="136" spans="1:10" ht="12.75">
      <c r="A136" s="8" t="s">
        <v>3</v>
      </c>
      <c r="B136" s="11">
        <v>0.529</v>
      </c>
      <c r="C136" s="5">
        <f aca="true" t="shared" si="18" ref="C136:C141">B136*2.5</f>
        <v>1.3225</v>
      </c>
      <c r="D136" s="6">
        <v>13</v>
      </c>
      <c r="E136" s="6">
        <f t="shared" si="14"/>
        <v>66.125</v>
      </c>
      <c r="F136" s="6">
        <f t="shared" si="15"/>
        <v>44.083333333333336</v>
      </c>
      <c r="G136" s="6">
        <f t="shared" si="16"/>
        <v>26.450000000000003</v>
      </c>
      <c r="H136" s="6">
        <f t="shared" si="17"/>
        <v>22.041666666666668</v>
      </c>
      <c r="I136" s="9">
        <v>1</v>
      </c>
      <c r="J136" s="10">
        <v>38867</v>
      </c>
    </row>
    <row r="137" spans="1:10" ht="12.75">
      <c r="A137" s="8" t="s">
        <v>2</v>
      </c>
      <c r="B137" s="11">
        <v>0.53</v>
      </c>
      <c r="C137" s="5">
        <f t="shared" si="18"/>
        <v>1.3250000000000002</v>
      </c>
      <c r="D137" s="6">
        <v>14</v>
      </c>
      <c r="E137" s="6">
        <f t="shared" si="14"/>
        <v>66.25000000000001</v>
      </c>
      <c r="F137" s="6">
        <f t="shared" si="15"/>
        <v>44.16666666666667</v>
      </c>
      <c r="G137" s="6">
        <f t="shared" si="16"/>
        <v>26.5</v>
      </c>
      <c r="H137" s="6">
        <f t="shared" si="17"/>
        <v>22.083333333333336</v>
      </c>
      <c r="I137" s="9">
        <v>1</v>
      </c>
      <c r="J137" s="10">
        <v>38867</v>
      </c>
    </row>
    <row r="138" spans="1:10" ht="12.75">
      <c r="A138" s="8" t="s">
        <v>16</v>
      </c>
      <c r="B138" s="11">
        <v>0.53</v>
      </c>
      <c r="C138" s="5">
        <f t="shared" si="18"/>
        <v>1.3250000000000002</v>
      </c>
      <c r="D138" s="6">
        <v>14</v>
      </c>
      <c r="E138" s="6">
        <f t="shared" si="14"/>
        <v>66.25000000000001</v>
      </c>
      <c r="F138" s="6">
        <f t="shared" si="15"/>
        <v>44.16666666666667</v>
      </c>
      <c r="G138" s="6">
        <f t="shared" si="16"/>
        <v>26.5</v>
      </c>
      <c r="H138" s="6">
        <f t="shared" si="17"/>
        <v>22.083333333333336</v>
      </c>
      <c r="I138" s="9">
        <v>1</v>
      </c>
      <c r="J138" s="10">
        <v>38867</v>
      </c>
    </row>
    <row r="139" spans="1:10" ht="12.75">
      <c r="A139" s="8" t="s">
        <v>17</v>
      </c>
      <c r="B139" s="11">
        <v>0.55</v>
      </c>
      <c r="C139" s="5">
        <f t="shared" si="18"/>
        <v>1.375</v>
      </c>
      <c r="D139" s="6">
        <v>16</v>
      </c>
      <c r="E139" s="6">
        <f t="shared" si="14"/>
        <v>68.75</v>
      </c>
      <c r="F139" s="6">
        <f t="shared" si="15"/>
        <v>45.83333333333333</v>
      </c>
      <c r="G139" s="6">
        <f t="shared" si="16"/>
        <v>27.500000000000004</v>
      </c>
      <c r="H139" s="6">
        <f t="shared" si="17"/>
        <v>22.916666666666664</v>
      </c>
      <c r="I139" s="9">
        <v>1</v>
      </c>
      <c r="J139" s="10">
        <v>38870</v>
      </c>
    </row>
    <row r="140" spans="1:10" ht="12.75">
      <c r="A140" s="8" t="s">
        <v>9</v>
      </c>
      <c r="B140" s="11">
        <v>0.552</v>
      </c>
      <c r="C140" s="5">
        <f t="shared" si="18"/>
        <v>1.3800000000000001</v>
      </c>
      <c r="D140" s="6">
        <v>16</v>
      </c>
      <c r="E140" s="6">
        <f t="shared" si="14"/>
        <v>69</v>
      </c>
      <c r="F140" s="6">
        <f t="shared" si="15"/>
        <v>46</v>
      </c>
      <c r="G140" s="6">
        <f t="shared" si="16"/>
        <v>27.6</v>
      </c>
      <c r="H140" s="6">
        <f t="shared" si="17"/>
        <v>23</v>
      </c>
      <c r="I140" s="9">
        <v>1</v>
      </c>
      <c r="J140" s="10">
        <v>38877</v>
      </c>
    </row>
    <row r="141" spans="1:10" ht="12.75">
      <c r="A141" s="8" t="s">
        <v>18</v>
      </c>
      <c r="B141" s="11">
        <v>0.58</v>
      </c>
      <c r="C141" s="5">
        <f t="shared" si="18"/>
        <v>1.45</v>
      </c>
      <c r="D141" s="6">
        <v>18</v>
      </c>
      <c r="E141" s="6">
        <f t="shared" si="14"/>
        <v>72.5</v>
      </c>
      <c r="F141" s="6">
        <f t="shared" si="15"/>
        <v>48.333333333333336</v>
      </c>
      <c r="G141" s="6">
        <f t="shared" si="16"/>
        <v>28.999999999999996</v>
      </c>
      <c r="H141" s="6">
        <f t="shared" si="17"/>
        <v>24.166666666666668</v>
      </c>
      <c r="I141" s="9">
        <v>1</v>
      </c>
      <c r="J141" s="10">
        <v>38877</v>
      </c>
    </row>
    <row r="142" spans="1:10" ht="12.75">
      <c r="A142" s="8" t="s">
        <v>67</v>
      </c>
      <c r="B142" s="11" t="s">
        <v>6</v>
      </c>
      <c r="C142" s="5">
        <v>1.46</v>
      </c>
      <c r="D142" s="6">
        <v>19</v>
      </c>
      <c r="E142" s="6">
        <f t="shared" si="14"/>
        <v>73</v>
      </c>
      <c r="F142" s="6">
        <f t="shared" si="15"/>
        <v>48.666666666666664</v>
      </c>
      <c r="G142" s="6">
        <f t="shared" si="16"/>
        <v>29.2</v>
      </c>
      <c r="H142" s="6">
        <f t="shared" si="17"/>
        <v>24.333333333333332</v>
      </c>
      <c r="I142" s="9">
        <v>2</v>
      </c>
      <c r="J142" s="10">
        <v>38867</v>
      </c>
    </row>
    <row r="143" spans="1:10" ht="12.75">
      <c r="A143" s="8" t="s">
        <v>19</v>
      </c>
      <c r="B143" s="11" t="s">
        <v>6</v>
      </c>
      <c r="C143" s="5">
        <v>1.46</v>
      </c>
      <c r="D143" s="6">
        <v>19</v>
      </c>
      <c r="E143" s="6">
        <f t="shared" si="14"/>
        <v>73</v>
      </c>
      <c r="F143" s="6">
        <f t="shared" si="15"/>
        <v>48.666666666666664</v>
      </c>
      <c r="G143" s="6">
        <f t="shared" si="16"/>
        <v>29.2</v>
      </c>
      <c r="H143" s="6">
        <f t="shared" si="17"/>
        <v>24.333333333333332</v>
      </c>
      <c r="I143" s="9">
        <v>2</v>
      </c>
      <c r="J143" s="10">
        <v>38867</v>
      </c>
    </row>
    <row r="144" spans="1:10" ht="12.75">
      <c r="A144" s="8" t="s">
        <v>20</v>
      </c>
      <c r="B144" s="11">
        <v>0.811</v>
      </c>
      <c r="C144" s="5">
        <f>B144*2.5</f>
        <v>2.0275000000000003</v>
      </c>
      <c r="D144" s="6">
        <v>21</v>
      </c>
      <c r="E144" s="6">
        <f t="shared" si="14"/>
        <v>101.37500000000001</v>
      </c>
      <c r="F144" s="6">
        <f t="shared" si="15"/>
        <v>67.58333333333334</v>
      </c>
      <c r="G144" s="6">
        <f t="shared" si="16"/>
        <v>40.55000000000001</v>
      </c>
      <c r="H144" s="6">
        <f t="shared" si="17"/>
        <v>33.79166666666667</v>
      </c>
      <c r="I144" s="9">
        <v>1</v>
      </c>
      <c r="J144" s="10">
        <v>38877</v>
      </c>
    </row>
    <row r="145" spans="1:10" s="36" customFormat="1" ht="64.5" thickBot="1">
      <c r="A145" s="46" t="s">
        <v>119</v>
      </c>
      <c r="B145" s="37"/>
      <c r="C145" s="34">
        <v>3.055</v>
      </c>
      <c r="D145" s="35"/>
      <c r="E145" s="33"/>
      <c r="F145" s="33"/>
      <c r="G145" s="33"/>
      <c r="H145" s="33"/>
      <c r="I145" s="47"/>
      <c r="J145" s="48"/>
    </row>
    <row r="146" spans="1:10" s="36" customFormat="1" ht="13.5" thickBot="1">
      <c r="A146" s="55"/>
      <c r="B146" s="67"/>
      <c r="C146" s="68"/>
      <c r="D146" s="69"/>
      <c r="E146" s="67"/>
      <c r="F146" s="67"/>
      <c r="G146" s="67"/>
      <c r="H146" s="67"/>
      <c r="I146" s="67"/>
      <c r="J146" s="70"/>
    </row>
    <row r="147" spans="1:11" ht="39.75" customHeight="1">
      <c r="A147" s="139" t="s">
        <v>71</v>
      </c>
      <c r="B147" s="140"/>
      <c r="C147" s="140"/>
      <c r="D147" s="140"/>
      <c r="E147" s="120"/>
      <c r="F147" s="83"/>
      <c r="G147" s="121" t="s">
        <v>70</v>
      </c>
      <c r="H147" s="122"/>
      <c r="I147" s="122"/>
      <c r="J147" s="119"/>
      <c r="K147"/>
    </row>
    <row r="148" spans="1:11" ht="12.75" customHeight="1">
      <c r="A148" s="141" t="s">
        <v>52</v>
      </c>
      <c r="B148" s="142"/>
      <c r="C148" s="142"/>
      <c r="D148" s="142"/>
      <c r="E148" s="143"/>
      <c r="F148" s="12"/>
      <c r="G148" s="152" t="s">
        <v>53</v>
      </c>
      <c r="H148" s="153"/>
      <c r="I148" s="151" t="s">
        <v>54</v>
      </c>
      <c r="J148" s="136"/>
      <c r="K148"/>
    </row>
    <row r="149" spans="1:11" ht="14.25" customHeight="1">
      <c r="A149" s="141" t="s">
        <v>74</v>
      </c>
      <c r="B149" s="142"/>
      <c r="C149" s="142"/>
      <c r="D149" s="142"/>
      <c r="E149" s="143"/>
      <c r="F149" s="12"/>
      <c r="G149" s="154" t="s">
        <v>55</v>
      </c>
      <c r="H149" s="135"/>
      <c r="I149" s="135" t="s">
        <v>56</v>
      </c>
      <c r="J149" s="136"/>
      <c r="K149"/>
    </row>
    <row r="150" spans="1:11" ht="14.25" customHeight="1">
      <c r="A150" s="141" t="s">
        <v>72</v>
      </c>
      <c r="B150" s="142"/>
      <c r="C150" s="142"/>
      <c r="D150" s="142"/>
      <c r="E150" s="143"/>
      <c r="F150" s="12"/>
      <c r="G150" s="154" t="s">
        <v>57</v>
      </c>
      <c r="H150" s="135"/>
      <c r="I150" s="135" t="s">
        <v>58</v>
      </c>
      <c r="J150" s="136"/>
      <c r="K150"/>
    </row>
    <row r="151" spans="1:11" ht="14.25" customHeight="1">
      <c r="A151" s="141" t="s">
        <v>73</v>
      </c>
      <c r="B151" s="142"/>
      <c r="C151" s="142"/>
      <c r="D151" s="142"/>
      <c r="E151" s="143"/>
      <c r="F151" s="12"/>
      <c r="G151" s="154" t="s">
        <v>59</v>
      </c>
      <c r="H151" s="135"/>
      <c r="I151" s="135" t="s">
        <v>60</v>
      </c>
      <c r="J151" s="136"/>
      <c r="K151"/>
    </row>
    <row r="152" spans="1:11" ht="27" customHeight="1" thickBot="1">
      <c r="A152" s="147" t="s">
        <v>75</v>
      </c>
      <c r="B152" s="148"/>
      <c r="C152" s="148"/>
      <c r="D152" s="148"/>
      <c r="E152" s="149"/>
      <c r="F152" s="12"/>
      <c r="G152" s="155" t="s">
        <v>61</v>
      </c>
      <c r="H152" s="137"/>
      <c r="I152" s="137" t="s">
        <v>62</v>
      </c>
      <c r="J152" s="138"/>
      <c r="K152"/>
    </row>
    <row r="154" spans="1:9" s="2" customFormat="1" ht="12.75">
      <c r="A154" s="150" t="s">
        <v>76</v>
      </c>
      <c r="B154" s="150"/>
      <c r="C154" s="150"/>
      <c r="D154" s="150"/>
      <c r="E154" s="150"/>
      <c r="F154" s="150"/>
      <c r="G154" s="150"/>
      <c r="H154" s="150"/>
      <c r="I154" s="150"/>
    </row>
    <row r="155" spans="1:11" ht="12.75">
      <c r="A155" s="59"/>
      <c r="B155" s="12"/>
      <c r="C155" s="16"/>
      <c r="D155" s="60"/>
      <c r="E155" s="12"/>
      <c r="F155" s="12"/>
      <c r="G155" s="12"/>
      <c r="H155" s="12"/>
      <c r="I155" s="12"/>
      <c r="J155" s="61"/>
      <c r="K155" s="12"/>
    </row>
    <row r="156" spans="1:10" ht="12.75">
      <c r="A156" s="129" t="s">
        <v>0</v>
      </c>
      <c r="B156" s="130"/>
      <c r="C156" s="130"/>
      <c r="D156" s="130"/>
      <c r="E156" s="130"/>
      <c r="F156" s="130"/>
      <c r="G156" s="130"/>
      <c r="H156" s="130"/>
      <c r="I156" s="130"/>
      <c r="J156" s="130"/>
    </row>
    <row r="157" spans="1:10" ht="12.75">
      <c r="A157" s="130"/>
      <c r="B157" s="130"/>
      <c r="C157" s="130"/>
      <c r="D157" s="130"/>
      <c r="E157" s="130"/>
      <c r="F157" s="130"/>
      <c r="G157" s="130"/>
      <c r="H157" s="130"/>
      <c r="I157" s="130"/>
      <c r="J157" s="130"/>
    </row>
    <row r="158" spans="1:10" s="36" customFormat="1" ht="13.5" thickBot="1">
      <c r="A158" s="55"/>
      <c r="B158" s="67"/>
      <c r="C158" s="68"/>
      <c r="D158" s="69"/>
      <c r="E158" s="67"/>
      <c r="F158" s="67"/>
      <c r="G158" s="67"/>
      <c r="H158" s="67"/>
      <c r="I158" s="67"/>
      <c r="J158" s="70"/>
    </row>
    <row r="159" spans="1:10" ht="12.75" customHeight="1">
      <c r="A159" s="8"/>
      <c r="B159" s="144" t="s">
        <v>114</v>
      </c>
      <c r="C159" s="145"/>
      <c r="D159" s="145"/>
      <c r="E159" s="145"/>
      <c r="F159" s="145"/>
      <c r="G159" s="145"/>
      <c r="H159" s="146"/>
      <c r="I159" s="26"/>
      <c r="J159" s="27"/>
    </row>
    <row r="160" spans="1:10" ht="63.75">
      <c r="A160" s="8"/>
      <c r="B160" s="4" t="s">
        <v>22</v>
      </c>
      <c r="C160" s="23" t="s">
        <v>25</v>
      </c>
      <c r="D160" s="24" t="s">
        <v>82</v>
      </c>
      <c r="E160" s="23" t="s">
        <v>47</v>
      </c>
      <c r="F160" s="23" t="s">
        <v>48</v>
      </c>
      <c r="G160" s="23" t="s">
        <v>49</v>
      </c>
      <c r="H160" s="23" t="s">
        <v>50</v>
      </c>
      <c r="I160" s="23" t="s">
        <v>68</v>
      </c>
      <c r="J160" s="25" t="s">
        <v>69</v>
      </c>
    </row>
    <row r="161" spans="1:10" ht="12.75">
      <c r="A161" s="8" t="s">
        <v>1</v>
      </c>
      <c r="B161" s="11">
        <v>0.07</v>
      </c>
      <c r="C161" s="5">
        <f>B161*2.5</f>
        <v>0.17500000000000002</v>
      </c>
      <c r="D161" s="6">
        <v>1</v>
      </c>
      <c r="E161" s="6">
        <f aca="true" t="shared" si="19" ref="E161:E168">C161/2*100</f>
        <v>8.75</v>
      </c>
      <c r="F161" s="6">
        <f aca="true" t="shared" si="20" ref="F161:F168">C161/3*100</f>
        <v>5.833333333333334</v>
      </c>
      <c r="G161" s="6">
        <f aca="true" t="shared" si="21" ref="G161:G168">C161/5*100</f>
        <v>3.5000000000000004</v>
      </c>
      <c r="H161" s="6">
        <f aca="true" t="shared" si="22" ref="H161:H168">C161/6*100</f>
        <v>2.916666666666667</v>
      </c>
      <c r="I161" s="9">
        <v>1</v>
      </c>
      <c r="J161" s="10">
        <v>38877</v>
      </c>
    </row>
    <row r="162" spans="1:10" ht="12.75">
      <c r="A162" s="8" t="s">
        <v>2</v>
      </c>
      <c r="B162" s="11">
        <v>0.1</v>
      </c>
      <c r="C162" s="5">
        <f>B162*2.5</f>
        <v>0.25</v>
      </c>
      <c r="D162" s="6">
        <v>2</v>
      </c>
      <c r="E162" s="6">
        <f t="shared" si="19"/>
        <v>12.5</v>
      </c>
      <c r="F162" s="6">
        <f t="shared" si="20"/>
        <v>8.333333333333332</v>
      </c>
      <c r="G162" s="6">
        <f t="shared" si="21"/>
        <v>5</v>
      </c>
      <c r="H162" s="6">
        <f t="shared" si="22"/>
        <v>4.166666666666666</v>
      </c>
      <c r="I162" s="9">
        <v>1</v>
      </c>
      <c r="J162" s="10">
        <v>38867</v>
      </c>
    </row>
    <row r="163" spans="1:10" ht="12.75">
      <c r="A163" s="8" t="s">
        <v>3</v>
      </c>
      <c r="B163" s="11">
        <v>0.102</v>
      </c>
      <c r="C163" s="5">
        <f>B163*2.5</f>
        <v>0.255</v>
      </c>
      <c r="D163" s="6">
        <v>3</v>
      </c>
      <c r="E163" s="6">
        <f t="shared" si="19"/>
        <v>12.75</v>
      </c>
      <c r="F163" s="6">
        <f t="shared" si="20"/>
        <v>8.5</v>
      </c>
      <c r="G163" s="6">
        <f t="shared" si="21"/>
        <v>5.1000000000000005</v>
      </c>
      <c r="H163" s="6">
        <f t="shared" si="22"/>
        <v>4.25</v>
      </c>
      <c r="I163" s="9">
        <v>1</v>
      </c>
      <c r="J163" s="10">
        <v>38867</v>
      </c>
    </row>
    <row r="164" spans="1:10" ht="12.75">
      <c r="A164" s="8" t="s">
        <v>4</v>
      </c>
      <c r="B164" s="11">
        <v>0.118</v>
      </c>
      <c r="C164" s="5">
        <f>B164*2.5</f>
        <v>0.295</v>
      </c>
      <c r="D164" s="6">
        <v>4</v>
      </c>
      <c r="E164" s="6">
        <f t="shared" si="19"/>
        <v>14.75</v>
      </c>
      <c r="F164" s="6">
        <f t="shared" si="20"/>
        <v>9.833333333333332</v>
      </c>
      <c r="G164" s="6">
        <f t="shared" si="21"/>
        <v>5.8999999999999995</v>
      </c>
      <c r="H164" s="6">
        <f t="shared" si="22"/>
        <v>4.916666666666666</v>
      </c>
      <c r="I164" s="9">
        <v>1</v>
      </c>
      <c r="J164" s="10">
        <v>38867</v>
      </c>
    </row>
    <row r="165" spans="1:10" ht="12.75">
      <c r="A165" s="8" t="s">
        <v>5</v>
      </c>
      <c r="B165" s="11" t="s">
        <v>6</v>
      </c>
      <c r="C165" s="5">
        <v>0.38</v>
      </c>
      <c r="D165" s="6">
        <v>5</v>
      </c>
      <c r="E165" s="6">
        <f t="shared" si="19"/>
        <v>19</v>
      </c>
      <c r="F165" s="6">
        <f t="shared" si="20"/>
        <v>12.666666666666668</v>
      </c>
      <c r="G165" s="6">
        <f t="shared" si="21"/>
        <v>7.6</v>
      </c>
      <c r="H165" s="6">
        <f t="shared" si="22"/>
        <v>6.333333333333334</v>
      </c>
      <c r="I165" s="9">
        <v>2</v>
      </c>
      <c r="J165" s="10">
        <v>38877</v>
      </c>
    </row>
    <row r="166" spans="1:10" ht="12.75">
      <c r="A166" s="8" t="s">
        <v>8</v>
      </c>
      <c r="B166" s="11" t="s">
        <v>6</v>
      </c>
      <c r="C166" s="5">
        <v>0.4</v>
      </c>
      <c r="D166" s="6">
        <v>6</v>
      </c>
      <c r="E166" s="6">
        <f t="shared" si="19"/>
        <v>20</v>
      </c>
      <c r="F166" s="6">
        <f t="shared" si="20"/>
        <v>13.333333333333334</v>
      </c>
      <c r="G166" s="6">
        <f t="shared" si="21"/>
        <v>8</v>
      </c>
      <c r="H166" s="6">
        <f t="shared" si="22"/>
        <v>6.666666666666667</v>
      </c>
      <c r="I166" s="9">
        <v>2</v>
      </c>
      <c r="J166" s="10">
        <v>38874</v>
      </c>
    </row>
    <row r="167" spans="1:10" ht="12.75">
      <c r="A167" s="8" t="s">
        <v>9</v>
      </c>
      <c r="B167" s="11">
        <v>0.2</v>
      </c>
      <c r="C167" s="5">
        <f>B167*2.5</f>
        <v>0.5</v>
      </c>
      <c r="D167" s="6">
        <v>7</v>
      </c>
      <c r="E167" s="6">
        <f t="shared" si="19"/>
        <v>25</v>
      </c>
      <c r="F167" s="6">
        <f t="shared" si="20"/>
        <v>16.666666666666664</v>
      </c>
      <c r="G167" s="6">
        <f t="shared" si="21"/>
        <v>10</v>
      </c>
      <c r="H167" s="6">
        <f t="shared" si="22"/>
        <v>8.333333333333332</v>
      </c>
      <c r="I167" s="9">
        <v>1</v>
      </c>
      <c r="J167" s="10">
        <v>38877</v>
      </c>
    </row>
    <row r="168" spans="1:10" ht="12.75">
      <c r="A168" s="8" t="s">
        <v>10</v>
      </c>
      <c r="B168" s="11" t="s">
        <v>6</v>
      </c>
      <c r="C168" s="5">
        <v>0.9</v>
      </c>
      <c r="D168" s="6">
        <v>8</v>
      </c>
      <c r="E168" s="6">
        <f t="shared" si="19"/>
        <v>45</v>
      </c>
      <c r="F168" s="6">
        <f t="shared" si="20"/>
        <v>30</v>
      </c>
      <c r="G168" s="6">
        <f t="shared" si="21"/>
        <v>18</v>
      </c>
      <c r="H168" s="6">
        <f t="shared" si="22"/>
        <v>15</v>
      </c>
      <c r="I168" s="9">
        <v>2</v>
      </c>
      <c r="J168" s="10">
        <v>38867</v>
      </c>
    </row>
    <row r="169" spans="1:10" s="42" customFormat="1" ht="64.5" thickBot="1">
      <c r="A169" s="46" t="s">
        <v>119</v>
      </c>
      <c r="B169" s="32"/>
      <c r="C169" s="39">
        <v>4.142857142857142</v>
      </c>
      <c r="D169" s="40"/>
      <c r="E169" s="38"/>
      <c r="F169" s="38"/>
      <c r="G169" s="38"/>
      <c r="H169" s="38"/>
      <c r="I169" s="50"/>
      <c r="J169" s="51"/>
    </row>
    <row r="170" ht="13.5" thickBot="1"/>
    <row r="171" spans="1:10" ht="39" customHeight="1">
      <c r="A171" s="139" t="s">
        <v>71</v>
      </c>
      <c r="B171" s="140"/>
      <c r="C171" s="140"/>
      <c r="D171" s="140"/>
      <c r="E171" s="140"/>
      <c r="F171" s="120"/>
      <c r="H171" s="121" t="s">
        <v>70</v>
      </c>
      <c r="I171" s="122"/>
      <c r="J171" s="119"/>
    </row>
    <row r="172" spans="1:10" ht="12.75" customHeight="1">
      <c r="A172" s="141" t="s">
        <v>52</v>
      </c>
      <c r="B172" s="142"/>
      <c r="C172" s="142"/>
      <c r="D172" s="142"/>
      <c r="E172" s="142"/>
      <c r="F172" s="143"/>
      <c r="H172" s="43" t="s">
        <v>53</v>
      </c>
      <c r="I172" s="151" t="s">
        <v>54</v>
      </c>
      <c r="J172" s="136"/>
    </row>
    <row r="173" spans="1:10" ht="14.25" customHeight="1">
      <c r="A173" s="141" t="s">
        <v>74</v>
      </c>
      <c r="B173" s="142"/>
      <c r="C173" s="142"/>
      <c r="D173" s="142"/>
      <c r="E173" s="142"/>
      <c r="F173" s="143"/>
      <c r="H173" s="44" t="s">
        <v>55</v>
      </c>
      <c r="I173" s="135" t="s">
        <v>56</v>
      </c>
      <c r="J173" s="136"/>
    </row>
    <row r="174" spans="1:10" ht="14.25">
      <c r="A174" s="141" t="s">
        <v>72</v>
      </c>
      <c r="B174" s="142"/>
      <c r="C174" s="142"/>
      <c r="D174" s="142"/>
      <c r="E174" s="142"/>
      <c r="F174" s="143"/>
      <c r="H174" s="44" t="s">
        <v>57</v>
      </c>
      <c r="I174" s="135" t="s">
        <v>58</v>
      </c>
      <c r="J174" s="136"/>
    </row>
    <row r="175" spans="1:10" ht="14.25">
      <c r="A175" s="141" t="s">
        <v>73</v>
      </c>
      <c r="B175" s="142"/>
      <c r="C175" s="142"/>
      <c r="D175" s="142"/>
      <c r="E175" s="142"/>
      <c r="F175" s="143"/>
      <c r="H175" s="44" t="s">
        <v>59</v>
      </c>
      <c r="I175" s="135" t="s">
        <v>60</v>
      </c>
      <c r="J175" s="136"/>
    </row>
    <row r="176" spans="1:10" ht="28.5" customHeight="1" thickBot="1">
      <c r="A176" s="147" t="s">
        <v>75</v>
      </c>
      <c r="B176" s="148"/>
      <c r="C176" s="148"/>
      <c r="D176" s="148"/>
      <c r="E176" s="148"/>
      <c r="F176" s="149"/>
      <c r="H176" s="45" t="s">
        <v>61</v>
      </c>
      <c r="I176" s="137" t="s">
        <v>62</v>
      </c>
      <c r="J176" s="138"/>
    </row>
    <row r="178" spans="1:9" s="2" customFormat="1" ht="12.75">
      <c r="A178" s="150" t="s">
        <v>76</v>
      </c>
      <c r="B178" s="150"/>
      <c r="C178" s="150"/>
      <c r="D178" s="150"/>
      <c r="E178" s="150"/>
      <c r="F178" s="150"/>
      <c r="G178" s="150"/>
      <c r="H178" s="150"/>
      <c r="I178" s="150"/>
    </row>
  </sheetData>
  <mergeCells count="82">
    <mergeCell ref="A156:J157"/>
    <mergeCell ref="I152:J152"/>
    <mergeCell ref="A154:I154"/>
    <mergeCell ref="A152:E152"/>
    <mergeCell ref="G152:H152"/>
    <mergeCell ref="I150:J150"/>
    <mergeCell ref="I151:J151"/>
    <mergeCell ref="A150:E150"/>
    <mergeCell ref="A151:E151"/>
    <mergeCell ref="G150:H150"/>
    <mergeCell ref="G151:H151"/>
    <mergeCell ref="I148:J148"/>
    <mergeCell ref="I149:J149"/>
    <mergeCell ref="A148:E148"/>
    <mergeCell ref="A149:E149"/>
    <mergeCell ref="G148:H148"/>
    <mergeCell ref="G149:H149"/>
    <mergeCell ref="A117:I117"/>
    <mergeCell ref="A119:J120"/>
    <mergeCell ref="A147:E147"/>
    <mergeCell ref="G147:J147"/>
    <mergeCell ref="B122:H122"/>
    <mergeCell ref="A114:F114"/>
    <mergeCell ref="I114:J114"/>
    <mergeCell ref="A115:F115"/>
    <mergeCell ref="I115:J115"/>
    <mergeCell ref="A112:F112"/>
    <mergeCell ref="I112:J112"/>
    <mergeCell ref="A113:F113"/>
    <mergeCell ref="I113:J113"/>
    <mergeCell ref="A81:J82"/>
    <mergeCell ref="A110:F110"/>
    <mergeCell ref="H110:J110"/>
    <mergeCell ref="A111:F111"/>
    <mergeCell ref="I111:J111"/>
    <mergeCell ref="I176:J176"/>
    <mergeCell ref="A171:F171"/>
    <mergeCell ref="A172:F172"/>
    <mergeCell ref="A173:F173"/>
    <mergeCell ref="A174:F174"/>
    <mergeCell ref="A175:F175"/>
    <mergeCell ref="A176:F176"/>
    <mergeCell ref="H171:J171"/>
    <mergeCell ref="I172:J172"/>
    <mergeCell ref="I173:J173"/>
    <mergeCell ref="I174:J174"/>
    <mergeCell ref="I175:J175"/>
    <mergeCell ref="A178:I178"/>
    <mergeCell ref="A29:F29"/>
    <mergeCell ref="H29:J29"/>
    <mergeCell ref="A30:F30"/>
    <mergeCell ref="I30:J30"/>
    <mergeCell ref="A31:F31"/>
    <mergeCell ref="I31:J31"/>
    <mergeCell ref="B44:H44"/>
    <mergeCell ref="B159:H159"/>
    <mergeCell ref="A32:F32"/>
    <mergeCell ref="A33:F33"/>
    <mergeCell ref="A34:F34"/>
    <mergeCell ref="A38:I38"/>
    <mergeCell ref="I71:J71"/>
    <mergeCell ref="A72:F72"/>
    <mergeCell ref="I72:J72"/>
    <mergeCell ref="A75:F75"/>
    <mergeCell ref="I75:J75"/>
    <mergeCell ref="B84:H84"/>
    <mergeCell ref="A41:J42"/>
    <mergeCell ref="I32:J32"/>
    <mergeCell ref="I33:J33"/>
    <mergeCell ref="I34:J34"/>
    <mergeCell ref="A70:F70"/>
    <mergeCell ref="H70:J70"/>
    <mergeCell ref="A71:F71"/>
    <mergeCell ref="A79:I79"/>
    <mergeCell ref="A73:F73"/>
    <mergeCell ref="A36:J36"/>
    <mergeCell ref="A77:F77"/>
    <mergeCell ref="A1:J2"/>
    <mergeCell ref="B4:H4"/>
    <mergeCell ref="I73:J73"/>
    <mergeCell ref="A74:F74"/>
    <mergeCell ref="I74:J74"/>
  </mergeCells>
  <printOptions/>
  <pageMargins left="0.75" right="0.75" top="1" bottom="1" header="0.5" footer="0.5"/>
  <pageSetup fitToHeight="5" horizontalDpi="600" verticalDpi="600" orientation="landscape" paperSize="9" scale="55" r:id="rId1"/>
  <rowBreaks count="4" manualBreakCount="4">
    <brk id="40" max="10" man="1"/>
    <brk id="80" max="10" man="1"/>
    <brk id="118" max="10" man="1"/>
    <brk id="155" max="10" man="1"/>
  </rowBreaks>
</worksheet>
</file>

<file path=xl/worksheets/sheet2.xml><?xml version="1.0" encoding="utf-8"?>
<worksheet xmlns="http://schemas.openxmlformats.org/spreadsheetml/2006/main" xmlns:r="http://schemas.openxmlformats.org/officeDocument/2006/relationships">
  <dimension ref="A1:L180"/>
  <sheetViews>
    <sheetView tabSelected="1" workbookViewId="0" topLeftCell="A141">
      <selection activeCell="B65" sqref="B65:B81"/>
    </sheetView>
  </sheetViews>
  <sheetFormatPr defaultColWidth="9.140625" defaultRowHeight="12.75"/>
  <cols>
    <col min="1" max="1" width="13.57421875" style="14" customWidth="1"/>
    <col min="2" max="4" width="9.140625" style="14" customWidth="1"/>
    <col min="5" max="5" width="12.00390625" style="14" customWidth="1"/>
    <col min="6" max="6" width="12.57421875" style="14" customWidth="1"/>
    <col min="7" max="8" width="12.00390625" style="14" customWidth="1"/>
    <col min="9" max="11" width="11.421875" style="14" customWidth="1"/>
    <col min="12" max="12" width="12.421875" style="17" customWidth="1"/>
    <col min="13" max="16384" width="9.140625" style="14" customWidth="1"/>
  </cols>
  <sheetData>
    <row r="1" spans="1:12" ht="12.75" customHeight="1">
      <c r="A1" s="129" t="s">
        <v>46</v>
      </c>
      <c r="B1" s="129"/>
      <c r="C1" s="129"/>
      <c r="D1" s="129"/>
      <c r="E1" s="129"/>
      <c r="F1" s="129"/>
      <c r="G1" s="129"/>
      <c r="H1" s="129"/>
      <c r="I1" s="129"/>
      <c r="J1" s="129"/>
      <c r="K1" s="129"/>
      <c r="L1" s="129"/>
    </row>
    <row r="2" spans="1:12" ht="12.75" customHeight="1">
      <c r="A2" s="129"/>
      <c r="B2" s="129"/>
      <c r="C2" s="129"/>
      <c r="D2" s="129"/>
      <c r="E2" s="129"/>
      <c r="F2" s="129"/>
      <c r="G2" s="129"/>
      <c r="H2" s="129"/>
      <c r="I2" s="129"/>
      <c r="J2" s="129"/>
      <c r="K2" s="129"/>
      <c r="L2" s="129"/>
    </row>
    <row r="3" ht="13.5" thickBot="1"/>
    <row r="4" spans="1:12" ht="12.75">
      <c r="A4" s="76"/>
      <c r="B4" s="131" t="s">
        <v>104</v>
      </c>
      <c r="C4" s="131"/>
      <c r="D4" s="132"/>
      <c r="E4" s="132"/>
      <c r="F4" s="132"/>
      <c r="G4" s="132"/>
      <c r="H4" s="132"/>
      <c r="I4" s="132"/>
      <c r="J4" s="19"/>
      <c r="K4" s="20"/>
      <c r="L4" s="21"/>
    </row>
    <row r="5" spans="1:12" ht="63.75">
      <c r="A5" s="22" t="s">
        <v>93</v>
      </c>
      <c r="B5" s="77" t="s">
        <v>27</v>
      </c>
      <c r="C5" s="72" t="s">
        <v>28</v>
      </c>
      <c r="D5" s="72" t="s">
        <v>29</v>
      </c>
      <c r="E5" s="23" t="s">
        <v>86</v>
      </c>
      <c r="F5" s="23" t="s">
        <v>87</v>
      </c>
      <c r="G5" s="23" t="s">
        <v>88</v>
      </c>
      <c r="H5" s="23" t="s">
        <v>89</v>
      </c>
      <c r="I5" s="72" t="s">
        <v>83</v>
      </c>
      <c r="J5" s="72" t="s">
        <v>84</v>
      </c>
      <c r="K5" s="72" t="s">
        <v>85</v>
      </c>
      <c r="L5" s="73" t="s">
        <v>69</v>
      </c>
    </row>
    <row r="6" spans="1:12" ht="12.75">
      <c r="A6" s="22" t="s">
        <v>30</v>
      </c>
      <c r="B6" s="71">
        <v>0.1</v>
      </c>
      <c r="C6" s="74">
        <f aca="true" t="shared" si="0" ref="C6:C19">B6*2.5</f>
        <v>0.25</v>
      </c>
      <c r="D6" s="71">
        <f aca="true" t="shared" si="1" ref="D6:D19">(C6/100)*30</f>
        <v>0.075</v>
      </c>
      <c r="E6" s="5">
        <f aca="true" t="shared" si="2" ref="E6:E19">D6/2*100</f>
        <v>3.75</v>
      </c>
      <c r="F6" s="5">
        <f aca="true" t="shared" si="3" ref="F6:F19">D6/3*100</f>
        <v>2.5</v>
      </c>
      <c r="G6" s="5">
        <f aca="true" t="shared" si="4" ref="G6:G19">D6/5*100</f>
        <v>1.5</v>
      </c>
      <c r="H6" s="5">
        <f aca="true" t="shared" si="5" ref="H6:H19">D6/6*100</f>
        <v>1.25</v>
      </c>
      <c r="I6" s="74">
        <v>1</v>
      </c>
      <c r="J6" s="74">
        <v>2</v>
      </c>
      <c r="K6" s="74">
        <v>1</v>
      </c>
      <c r="L6" s="78">
        <v>38869</v>
      </c>
    </row>
    <row r="7" spans="1:12" ht="12.75">
      <c r="A7" s="22" t="s">
        <v>17</v>
      </c>
      <c r="B7" s="71">
        <v>0.39</v>
      </c>
      <c r="C7" s="71">
        <f t="shared" si="0"/>
        <v>0.9750000000000001</v>
      </c>
      <c r="D7" s="71">
        <f t="shared" si="1"/>
        <v>0.29250000000000004</v>
      </c>
      <c r="E7" s="5">
        <f t="shared" si="2"/>
        <v>14.625000000000002</v>
      </c>
      <c r="F7" s="5">
        <f t="shared" si="3"/>
        <v>9.750000000000002</v>
      </c>
      <c r="G7" s="5">
        <f t="shared" si="4"/>
        <v>5.850000000000001</v>
      </c>
      <c r="H7" s="5">
        <f t="shared" si="5"/>
        <v>4.875000000000001</v>
      </c>
      <c r="I7" s="74">
        <v>2</v>
      </c>
      <c r="J7" s="74">
        <v>2</v>
      </c>
      <c r="K7" s="74">
        <v>1</v>
      </c>
      <c r="L7" s="78">
        <v>38869</v>
      </c>
    </row>
    <row r="8" spans="1:12" ht="12.75">
      <c r="A8" s="22" t="s">
        <v>11</v>
      </c>
      <c r="B8" s="71">
        <v>0.4</v>
      </c>
      <c r="C8" s="71">
        <f t="shared" si="0"/>
        <v>1</v>
      </c>
      <c r="D8" s="71">
        <f t="shared" si="1"/>
        <v>0.3</v>
      </c>
      <c r="E8" s="5">
        <f t="shared" si="2"/>
        <v>15</v>
      </c>
      <c r="F8" s="5">
        <f t="shared" si="3"/>
        <v>10</v>
      </c>
      <c r="G8" s="5">
        <f t="shared" si="4"/>
        <v>6</v>
      </c>
      <c r="H8" s="5">
        <f t="shared" si="5"/>
        <v>5</v>
      </c>
      <c r="I8" s="74">
        <v>3</v>
      </c>
      <c r="J8" s="74">
        <v>2</v>
      </c>
      <c r="K8" s="74">
        <v>1</v>
      </c>
      <c r="L8" s="78">
        <v>38869</v>
      </c>
    </row>
    <row r="9" spans="1:12" ht="12.75">
      <c r="A9" s="22" t="s">
        <v>5</v>
      </c>
      <c r="B9" s="71">
        <v>0.45</v>
      </c>
      <c r="C9" s="71">
        <f t="shared" si="0"/>
        <v>1.125</v>
      </c>
      <c r="D9" s="71">
        <f t="shared" si="1"/>
        <v>0.33749999999999997</v>
      </c>
      <c r="E9" s="5">
        <f t="shared" si="2"/>
        <v>16.875</v>
      </c>
      <c r="F9" s="5">
        <f t="shared" si="3"/>
        <v>11.249999999999998</v>
      </c>
      <c r="G9" s="5">
        <f t="shared" si="4"/>
        <v>6.749999999999999</v>
      </c>
      <c r="H9" s="5">
        <f t="shared" si="5"/>
        <v>5.624999999999999</v>
      </c>
      <c r="I9" s="74">
        <v>4</v>
      </c>
      <c r="J9" s="74">
        <v>2</v>
      </c>
      <c r="K9" s="74">
        <v>1</v>
      </c>
      <c r="L9" s="78">
        <v>38869</v>
      </c>
    </row>
    <row r="10" spans="1:12" ht="12.75">
      <c r="A10" s="22" t="s">
        <v>31</v>
      </c>
      <c r="B10" s="71">
        <v>0.45</v>
      </c>
      <c r="C10" s="71">
        <f t="shared" si="0"/>
        <v>1.125</v>
      </c>
      <c r="D10" s="71">
        <f t="shared" si="1"/>
        <v>0.33749999999999997</v>
      </c>
      <c r="E10" s="5">
        <f t="shared" si="2"/>
        <v>16.875</v>
      </c>
      <c r="F10" s="5">
        <f t="shared" si="3"/>
        <v>11.249999999999998</v>
      </c>
      <c r="G10" s="5">
        <f t="shared" si="4"/>
        <v>6.749999999999999</v>
      </c>
      <c r="H10" s="5">
        <f t="shared" si="5"/>
        <v>5.624999999999999</v>
      </c>
      <c r="I10" s="74">
        <v>4</v>
      </c>
      <c r="J10" s="74">
        <v>2</v>
      </c>
      <c r="K10" s="74">
        <v>1</v>
      </c>
      <c r="L10" s="78">
        <v>38869</v>
      </c>
    </row>
    <row r="11" spans="1:12" ht="12.75">
      <c r="A11" s="22" t="s">
        <v>14</v>
      </c>
      <c r="B11" s="71">
        <v>0.45</v>
      </c>
      <c r="C11" s="71">
        <f t="shared" si="0"/>
        <v>1.125</v>
      </c>
      <c r="D11" s="71">
        <f t="shared" si="1"/>
        <v>0.33749999999999997</v>
      </c>
      <c r="E11" s="5">
        <f t="shared" si="2"/>
        <v>16.875</v>
      </c>
      <c r="F11" s="5">
        <f t="shared" si="3"/>
        <v>11.249999999999998</v>
      </c>
      <c r="G11" s="5">
        <f t="shared" si="4"/>
        <v>6.749999999999999</v>
      </c>
      <c r="H11" s="5">
        <f t="shared" si="5"/>
        <v>5.624999999999999</v>
      </c>
      <c r="I11" s="74">
        <v>4</v>
      </c>
      <c r="J11" s="74">
        <v>2</v>
      </c>
      <c r="K11" s="74">
        <v>1</v>
      </c>
      <c r="L11" s="78">
        <v>38869</v>
      </c>
    </row>
    <row r="12" spans="1:12" ht="12.75">
      <c r="A12" s="22" t="s">
        <v>32</v>
      </c>
      <c r="B12" s="71">
        <v>0.45</v>
      </c>
      <c r="C12" s="71">
        <f t="shared" si="0"/>
        <v>1.125</v>
      </c>
      <c r="D12" s="71">
        <f t="shared" si="1"/>
        <v>0.33749999999999997</v>
      </c>
      <c r="E12" s="5">
        <f t="shared" si="2"/>
        <v>16.875</v>
      </c>
      <c r="F12" s="5">
        <f t="shared" si="3"/>
        <v>11.249999999999998</v>
      </c>
      <c r="G12" s="5">
        <f t="shared" si="4"/>
        <v>6.749999999999999</v>
      </c>
      <c r="H12" s="5">
        <f t="shared" si="5"/>
        <v>5.624999999999999</v>
      </c>
      <c r="I12" s="74">
        <v>4</v>
      </c>
      <c r="J12" s="74">
        <v>2</v>
      </c>
      <c r="K12" s="74">
        <v>1</v>
      </c>
      <c r="L12" s="78">
        <v>38869</v>
      </c>
    </row>
    <row r="13" spans="1:12" ht="12.75">
      <c r="A13" s="22" t="s">
        <v>9</v>
      </c>
      <c r="B13" s="71">
        <v>0.45</v>
      </c>
      <c r="C13" s="71">
        <f t="shared" si="0"/>
        <v>1.125</v>
      </c>
      <c r="D13" s="71">
        <f t="shared" si="1"/>
        <v>0.33749999999999997</v>
      </c>
      <c r="E13" s="5">
        <f t="shared" si="2"/>
        <v>16.875</v>
      </c>
      <c r="F13" s="5">
        <f t="shared" si="3"/>
        <v>11.249999999999998</v>
      </c>
      <c r="G13" s="5">
        <f t="shared" si="4"/>
        <v>6.749999999999999</v>
      </c>
      <c r="H13" s="5">
        <f t="shared" si="5"/>
        <v>5.624999999999999</v>
      </c>
      <c r="I13" s="74">
        <v>4</v>
      </c>
      <c r="J13" s="74">
        <v>2</v>
      </c>
      <c r="K13" s="74">
        <v>1</v>
      </c>
      <c r="L13" s="78">
        <v>38868</v>
      </c>
    </row>
    <row r="14" spans="1:12" ht="12.75">
      <c r="A14" s="22" t="s">
        <v>33</v>
      </c>
      <c r="B14" s="71">
        <f>(0.18/40)*100</f>
        <v>0.44999999999999996</v>
      </c>
      <c r="C14" s="71">
        <f t="shared" si="0"/>
        <v>1.125</v>
      </c>
      <c r="D14" s="71">
        <f t="shared" si="1"/>
        <v>0.33749999999999997</v>
      </c>
      <c r="E14" s="5">
        <f t="shared" si="2"/>
        <v>16.875</v>
      </c>
      <c r="F14" s="5">
        <f t="shared" si="3"/>
        <v>11.249999999999998</v>
      </c>
      <c r="G14" s="5">
        <f t="shared" si="4"/>
        <v>6.749999999999999</v>
      </c>
      <c r="H14" s="5">
        <f t="shared" si="5"/>
        <v>5.624999999999999</v>
      </c>
      <c r="I14" s="74">
        <v>4</v>
      </c>
      <c r="J14" s="74">
        <v>2</v>
      </c>
      <c r="K14" s="74">
        <v>1</v>
      </c>
      <c r="L14" s="78">
        <v>38868</v>
      </c>
    </row>
    <row r="15" spans="1:12" ht="12.75">
      <c r="A15" s="22" t="s">
        <v>8</v>
      </c>
      <c r="B15" s="71">
        <v>0.5</v>
      </c>
      <c r="C15" s="74">
        <f t="shared" si="0"/>
        <v>1.25</v>
      </c>
      <c r="D15" s="71">
        <f t="shared" si="1"/>
        <v>0.375</v>
      </c>
      <c r="E15" s="5">
        <f t="shared" si="2"/>
        <v>18.75</v>
      </c>
      <c r="F15" s="5">
        <f t="shared" si="3"/>
        <v>12.5</v>
      </c>
      <c r="G15" s="5">
        <f t="shared" si="4"/>
        <v>7.5</v>
      </c>
      <c r="H15" s="5">
        <f t="shared" si="5"/>
        <v>6.25</v>
      </c>
      <c r="I15" s="74">
        <v>10</v>
      </c>
      <c r="J15" s="74">
        <v>2</v>
      </c>
      <c r="K15" s="74">
        <v>1</v>
      </c>
      <c r="L15" s="78">
        <v>38868</v>
      </c>
    </row>
    <row r="16" spans="1:12" ht="12.75">
      <c r="A16" s="22" t="s">
        <v>7</v>
      </c>
      <c r="B16" s="71">
        <v>0.5</v>
      </c>
      <c r="C16" s="74">
        <f t="shared" si="0"/>
        <v>1.25</v>
      </c>
      <c r="D16" s="71">
        <f t="shared" si="1"/>
        <v>0.375</v>
      </c>
      <c r="E16" s="5">
        <f t="shared" si="2"/>
        <v>18.75</v>
      </c>
      <c r="F16" s="5">
        <f t="shared" si="3"/>
        <v>12.5</v>
      </c>
      <c r="G16" s="5">
        <f t="shared" si="4"/>
        <v>7.5</v>
      </c>
      <c r="H16" s="5">
        <f t="shared" si="5"/>
        <v>6.25</v>
      </c>
      <c r="I16" s="74">
        <v>11</v>
      </c>
      <c r="J16" s="74">
        <v>2</v>
      </c>
      <c r="K16" s="74">
        <v>1</v>
      </c>
      <c r="L16" s="78">
        <v>38868</v>
      </c>
    </row>
    <row r="17" spans="1:12" ht="12.75">
      <c r="A17" s="22" t="s">
        <v>4</v>
      </c>
      <c r="B17" s="71">
        <v>0.564</v>
      </c>
      <c r="C17" s="71">
        <f t="shared" si="0"/>
        <v>1.41</v>
      </c>
      <c r="D17" s="71">
        <f t="shared" si="1"/>
        <v>0.423</v>
      </c>
      <c r="E17" s="5">
        <f t="shared" si="2"/>
        <v>21.15</v>
      </c>
      <c r="F17" s="5">
        <f t="shared" si="3"/>
        <v>14.099999999999998</v>
      </c>
      <c r="G17" s="5">
        <f t="shared" si="4"/>
        <v>8.459999999999999</v>
      </c>
      <c r="H17" s="5">
        <f t="shared" si="5"/>
        <v>7.049999999999999</v>
      </c>
      <c r="I17" s="74">
        <v>12</v>
      </c>
      <c r="J17" s="74">
        <v>2</v>
      </c>
      <c r="K17" s="74">
        <v>1</v>
      </c>
      <c r="L17" s="78">
        <v>38868</v>
      </c>
    </row>
    <row r="18" spans="1:12" ht="12.75">
      <c r="A18" s="22" t="s">
        <v>2</v>
      </c>
      <c r="B18" s="71">
        <f>(0.19/31)*100</f>
        <v>0.6129032258064516</v>
      </c>
      <c r="C18" s="71">
        <f t="shared" si="0"/>
        <v>1.532258064516129</v>
      </c>
      <c r="D18" s="71">
        <f t="shared" si="1"/>
        <v>0.4596774193548387</v>
      </c>
      <c r="E18" s="5">
        <f t="shared" si="2"/>
        <v>22.983870967741936</v>
      </c>
      <c r="F18" s="5">
        <f t="shared" si="3"/>
        <v>15.32258064516129</v>
      </c>
      <c r="G18" s="5">
        <f t="shared" si="4"/>
        <v>9.193548387096774</v>
      </c>
      <c r="H18" s="5">
        <f t="shared" si="5"/>
        <v>7.661290322580645</v>
      </c>
      <c r="I18" s="74">
        <v>13</v>
      </c>
      <c r="J18" s="74">
        <v>1</v>
      </c>
      <c r="K18" s="74">
        <v>1</v>
      </c>
      <c r="L18" s="78">
        <v>38987</v>
      </c>
    </row>
    <row r="19" spans="1:12" ht="12.75">
      <c r="A19" s="22" t="s">
        <v>34</v>
      </c>
      <c r="B19" s="71">
        <v>0.85</v>
      </c>
      <c r="C19" s="71">
        <f t="shared" si="0"/>
        <v>2.125</v>
      </c>
      <c r="D19" s="71">
        <f t="shared" si="1"/>
        <v>0.6375000000000001</v>
      </c>
      <c r="E19" s="5">
        <f t="shared" si="2"/>
        <v>31.875000000000004</v>
      </c>
      <c r="F19" s="5">
        <f t="shared" si="3"/>
        <v>21.250000000000004</v>
      </c>
      <c r="G19" s="5">
        <f t="shared" si="4"/>
        <v>12.75</v>
      </c>
      <c r="H19" s="5">
        <f t="shared" si="5"/>
        <v>10.625000000000002</v>
      </c>
      <c r="I19" s="74">
        <v>14</v>
      </c>
      <c r="J19" s="74">
        <v>2</v>
      </c>
      <c r="K19" s="74">
        <v>1</v>
      </c>
      <c r="L19" s="78">
        <v>38869</v>
      </c>
    </row>
    <row r="20" spans="1:12" s="42" customFormat="1" ht="51.75" thickBot="1">
      <c r="A20" s="32" t="s">
        <v>35</v>
      </c>
      <c r="B20" s="38"/>
      <c r="C20" s="39">
        <v>7.5</v>
      </c>
      <c r="D20" s="79"/>
      <c r="E20" s="38"/>
      <c r="F20" s="38"/>
      <c r="G20" s="38"/>
      <c r="H20" s="38"/>
      <c r="I20" s="38"/>
      <c r="J20" s="38"/>
      <c r="K20" s="38"/>
      <c r="L20" s="41"/>
    </row>
    <row r="21" spans="1:12" s="42" customFormat="1" ht="12.75">
      <c r="A21" s="55"/>
      <c r="B21" s="55"/>
      <c r="C21" s="57"/>
      <c r="D21" s="82"/>
      <c r="E21" s="55"/>
      <c r="F21" s="55"/>
      <c r="G21" s="55"/>
      <c r="H21" s="55"/>
      <c r="I21" s="55"/>
      <c r="J21" s="55"/>
      <c r="K21" s="55"/>
      <c r="L21" s="58"/>
    </row>
    <row r="22" spans="1:12" ht="37.5" customHeight="1">
      <c r="A22" s="172" t="s">
        <v>94</v>
      </c>
      <c r="B22" s="171"/>
      <c r="C22" s="171"/>
      <c r="D22" s="171"/>
      <c r="E22" s="171"/>
      <c r="F22" s="171"/>
      <c r="G22" s="171"/>
      <c r="H22" s="171"/>
      <c r="I22" s="171"/>
      <c r="J22" s="171"/>
      <c r="K22" s="171"/>
      <c r="L22" s="171"/>
    </row>
    <row r="23" spans="1:12" ht="13.5" thickBot="1">
      <c r="A23" s="59"/>
      <c r="B23" s="84"/>
      <c r="C23" s="85"/>
      <c r="D23" s="85"/>
      <c r="E23" s="75"/>
      <c r="F23" s="75"/>
      <c r="G23" s="75"/>
      <c r="H23" s="75"/>
      <c r="I23" s="75"/>
      <c r="J23" s="75"/>
      <c r="K23" s="75"/>
      <c r="L23" s="86"/>
    </row>
    <row r="24" spans="1:12" ht="38.25" customHeight="1">
      <c r="A24" s="139" t="s">
        <v>103</v>
      </c>
      <c r="B24" s="140"/>
      <c r="C24" s="140"/>
      <c r="D24" s="140"/>
      <c r="E24" s="140"/>
      <c r="F24" s="140"/>
      <c r="G24" s="120"/>
      <c r="I24" s="121" t="s">
        <v>70</v>
      </c>
      <c r="J24" s="122"/>
      <c r="K24" s="122"/>
      <c r="L24" s="119"/>
    </row>
    <row r="25" spans="1:12" ht="12.75">
      <c r="A25" s="141" t="s">
        <v>97</v>
      </c>
      <c r="B25" s="142"/>
      <c r="C25" s="142"/>
      <c r="D25" s="142"/>
      <c r="E25" s="142"/>
      <c r="F25" s="142"/>
      <c r="G25" s="143"/>
      <c r="I25" s="166" t="s">
        <v>53</v>
      </c>
      <c r="J25" s="167"/>
      <c r="K25" s="168" t="s">
        <v>54</v>
      </c>
      <c r="L25" s="159"/>
    </row>
    <row r="26" spans="1:12" ht="12.75" customHeight="1">
      <c r="A26" s="141" t="s">
        <v>90</v>
      </c>
      <c r="B26" s="142"/>
      <c r="C26" s="142"/>
      <c r="D26" s="142"/>
      <c r="E26" s="142"/>
      <c r="F26" s="142"/>
      <c r="G26" s="143"/>
      <c r="I26" s="163" t="s">
        <v>55</v>
      </c>
      <c r="J26" s="158"/>
      <c r="K26" s="158" t="s">
        <v>56</v>
      </c>
      <c r="L26" s="159"/>
    </row>
    <row r="27" spans="1:12" ht="12.75" customHeight="1">
      <c r="A27" s="160" t="s">
        <v>91</v>
      </c>
      <c r="B27" s="161"/>
      <c r="C27" s="161"/>
      <c r="D27" s="161"/>
      <c r="E27" s="161"/>
      <c r="F27" s="161"/>
      <c r="G27" s="162"/>
      <c r="I27" s="163" t="s">
        <v>57</v>
      </c>
      <c r="J27" s="158"/>
      <c r="K27" s="158" t="s">
        <v>58</v>
      </c>
      <c r="L27" s="159"/>
    </row>
    <row r="28" spans="1:12" ht="13.5" customHeight="1" thickBot="1">
      <c r="A28" s="147" t="s">
        <v>92</v>
      </c>
      <c r="B28" s="148"/>
      <c r="C28" s="148"/>
      <c r="D28" s="148"/>
      <c r="E28" s="148"/>
      <c r="F28" s="148"/>
      <c r="G28" s="149"/>
      <c r="I28" s="163" t="s">
        <v>59</v>
      </c>
      <c r="J28" s="158"/>
      <c r="K28" s="158" t="s">
        <v>60</v>
      </c>
      <c r="L28" s="159"/>
    </row>
    <row r="29" spans="9:12" ht="13.5" thickBot="1">
      <c r="I29" s="169" t="s">
        <v>61</v>
      </c>
      <c r="J29" s="170"/>
      <c r="K29" s="170" t="s">
        <v>62</v>
      </c>
      <c r="L29" s="138"/>
    </row>
    <row r="30" spans="1:12" ht="26.25" customHeight="1">
      <c r="A30" s="156" t="s">
        <v>123</v>
      </c>
      <c r="B30" s="157"/>
      <c r="C30" s="157"/>
      <c r="D30" s="157"/>
      <c r="E30" s="157"/>
      <c r="F30" s="157"/>
      <c r="G30" s="157"/>
      <c r="I30" s="87"/>
      <c r="J30" s="87"/>
      <c r="K30" s="87"/>
      <c r="L30" s="13"/>
    </row>
    <row r="31" spans="9:12" ht="12.75">
      <c r="I31" s="87"/>
      <c r="J31" s="87"/>
      <c r="K31" s="87"/>
      <c r="L31" s="13"/>
    </row>
    <row r="32" spans="1:12" ht="12.75" customHeight="1">
      <c r="A32" s="129" t="s">
        <v>46</v>
      </c>
      <c r="B32" s="129"/>
      <c r="C32" s="129"/>
      <c r="D32" s="129"/>
      <c r="E32" s="129"/>
      <c r="F32" s="129"/>
      <c r="G32" s="129"/>
      <c r="H32" s="129"/>
      <c r="I32" s="129"/>
      <c r="J32" s="129"/>
      <c r="K32" s="129"/>
      <c r="L32" s="129"/>
    </row>
    <row r="33" spans="1:12" ht="12.75" customHeight="1">
      <c r="A33" s="129"/>
      <c r="B33" s="129"/>
      <c r="C33" s="129"/>
      <c r="D33" s="129"/>
      <c r="E33" s="129"/>
      <c r="F33" s="129"/>
      <c r="G33" s="129"/>
      <c r="H33" s="129"/>
      <c r="I33" s="129"/>
      <c r="J33" s="129"/>
      <c r="K33" s="129"/>
      <c r="L33" s="129"/>
    </row>
    <row r="34" ht="13.5" thickBot="1"/>
    <row r="35" spans="1:12" ht="12.75">
      <c r="A35" s="76"/>
      <c r="B35" s="131" t="s">
        <v>105</v>
      </c>
      <c r="C35" s="131"/>
      <c r="D35" s="132"/>
      <c r="E35" s="132"/>
      <c r="F35" s="132"/>
      <c r="G35" s="132"/>
      <c r="H35" s="132"/>
      <c r="I35" s="132"/>
      <c r="J35" s="19"/>
      <c r="K35" s="20"/>
      <c r="L35" s="21"/>
    </row>
    <row r="36" spans="1:12" ht="63.75">
      <c r="A36" s="22" t="s">
        <v>93</v>
      </c>
      <c r="B36" s="77" t="s">
        <v>27</v>
      </c>
      <c r="C36" s="72" t="s">
        <v>28</v>
      </c>
      <c r="D36" s="72" t="s">
        <v>29</v>
      </c>
      <c r="E36" s="23" t="s">
        <v>63</v>
      </c>
      <c r="F36" s="23" t="s">
        <v>64</v>
      </c>
      <c r="G36" s="23" t="s">
        <v>65</v>
      </c>
      <c r="H36" s="23" t="s">
        <v>66</v>
      </c>
      <c r="I36" s="72" t="s">
        <v>83</v>
      </c>
      <c r="J36" s="72" t="s">
        <v>84</v>
      </c>
      <c r="K36" s="72" t="s">
        <v>85</v>
      </c>
      <c r="L36" s="73" t="s">
        <v>69</v>
      </c>
    </row>
    <row r="37" spans="1:12" ht="12.75">
      <c r="A37" s="22" t="s">
        <v>8</v>
      </c>
      <c r="B37" s="71">
        <v>0.35</v>
      </c>
      <c r="C37" s="71">
        <f aca="true" t="shared" si="6" ref="C37:C44">B37*2.5</f>
        <v>0.875</v>
      </c>
      <c r="D37" s="71">
        <f aca="true" t="shared" si="7" ref="D37:D44">(C37/100)*30</f>
        <v>0.2625</v>
      </c>
      <c r="E37" s="5">
        <f aca="true" t="shared" si="8" ref="E37:E44">D37/2*100</f>
        <v>13.125</v>
      </c>
      <c r="F37" s="5">
        <f aca="true" t="shared" si="9" ref="F37:F44">D37/3*100</f>
        <v>8.75</v>
      </c>
      <c r="G37" s="5">
        <f aca="true" t="shared" si="10" ref="G37:G44">D37/5*100</f>
        <v>5.250000000000001</v>
      </c>
      <c r="H37" s="5">
        <f aca="true" t="shared" si="11" ref="H37:H44">D37/6*100</f>
        <v>4.375</v>
      </c>
      <c r="I37" s="74">
        <v>1</v>
      </c>
      <c r="J37" s="74">
        <v>2</v>
      </c>
      <c r="K37" s="74">
        <v>1</v>
      </c>
      <c r="L37" s="78">
        <v>38868</v>
      </c>
    </row>
    <row r="38" spans="1:12" ht="12.75">
      <c r="A38" s="22" t="s">
        <v>2</v>
      </c>
      <c r="B38" s="71">
        <f>(0.12/31)*100</f>
        <v>0.3870967741935484</v>
      </c>
      <c r="C38" s="71">
        <f t="shared" si="6"/>
        <v>0.967741935483871</v>
      </c>
      <c r="D38" s="71">
        <f t="shared" si="7"/>
        <v>0.2903225806451613</v>
      </c>
      <c r="E38" s="5">
        <f t="shared" si="8"/>
        <v>14.516129032258066</v>
      </c>
      <c r="F38" s="5">
        <f t="shared" si="9"/>
        <v>9.67741935483871</v>
      </c>
      <c r="G38" s="5">
        <f t="shared" si="10"/>
        <v>5.806451612903226</v>
      </c>
      <c r="H38" s="5">
        <f t="shared" si="11"/>
        <v>4.838709677419355</v>
      </c>
      <c r="I38" s="74">
        <v>2</v>
      </c>
      <c r="J38" s="74">
        <v>1</v>
      </c>
      <c r="K38" s="74">
        <v>1</v>
      </c>
      <c r="L38" s="78">
        <v>38987</v>
      </c>
    </row>
    <row r="39" spans="1:12" ht="12.75">
      <c r="A39" s="22" t="s">
        <v>36</v>
      </c>
      <c r="B39" s="71">
        <v>0.5</v>
      </c>
      <c r="C39" s="71">
        <f t="shared" si="6"/>
        <v>1.25</v>
      </c>
      <c r="D39" s="71">
        <f t="shared" si="7"/>
        <v>0.375</v>
      </c>
      <c r="E39" s="5">
        <f t="shared" si="8"/>
        <v>18.75</v>
      </c>
      <c r="F39" s="5">
        <f t="shared" si="9"/>
        <v>12.5</v>
      </c>
      <c r="G39" s="5">
        <f t="shared" si="10"/>
        <v>7.5</v>
      </c>
      <c r="H39" s="5">
        <f t="shared" si="11"/>
        <v>6.25</v>
      </c>
      <c r="I39" s="74">
        <v>3</v>
      </c>
      <c r="J39" s="74">
        <v>2</v>
      </c>
      <c r="K39" s="74">
        <v>1</v>
      </c>
      <c r="L39" s="78">
        <v>38868</v>
      </c>
    </row>
    <row r="40" spans="1:12" ht="12.75">
      <c r="A40" s="22" t="s">
        <v>5</v>
      </c>
      <c r="B40" s="71">
        <v>0.5</v>
      </c>
      <c r="C40" s="71">
        <f t="shared" si="6"/>
        <v>1.25</v>
      </c>
      <c r="D40" s="71">
        <f t="shared" si="7"/>
        <v>0.375</v>
      </c>
      <c r="E40" s="5">
        <f t="shared" si="8"/>
        <v>18.75</v>
      </c>
      <c r="F40" s="5">
        <f t="shared" si="9"/>
        <v>12.5</v>
      </c>
      <c r="G40" s="5">
        <f t="shared" si="10"/>
        <v>7.5</v>
      </c>
      <c r="H40" s="5">
        <f t="shared" si="11"/>
        <v>6.25</v>
      </c>
      <c r="I40" s="74">
        <v>3</v>
      </c>
      <c r="J40" s="74">
        <v>2</v>
      </c>
      <c r="K40" s="74">
        <v>1</v>
      </c>
      <c r="L40" s="78">
        <v>38868</v>
      </c>
    </row>
    <row r="41" spans="1:12" ht="12.75">
      <c r="A41" s="22" t="s">
        <v>37</v>
      </c>
      <c r="B41" s="71">
        <v>0.5</v>
      </c>
      <c r="C41" s="71">
        <f t="shared" si="6"/>
        <v>1.25</v>
      </c>
      <c r="D41" s="71">
        <f t="shared" si="7"/>
        <v>0.375</v>
      </c>
      <c r="E41" s="5">
        <f t="shared" si="8"/>
        <v>18.75</v>
      </c>
      <c r="F41" s="5">
        <f t="shared" si="9"/>
        <v>12.5</v>
      </c>
      <c r="G41" s="5">
        <f t="shared" si="10"/>
        <v>7.5</v>
      </c>
      <c r="H41" s="5">
        <f t="shared" si="11"/>
        <v>6.25</v>
      </c>
      <c r="I41" s="74">
        <v>3</v>
      </c>
      <c r="J41" s="74">
        <v>2</v>
      </c>
      <c r="K41" s="74">
        <v>1</v>
      </c>
      <c r="L41" s="78">
        <v>38868</v>
      </c>
    </row>
    <row r="42" spans="1:12" ht="12.75">
      <c r="A42" s="22" t="s">
        <v>9</v>
      </c>
      <c r="B42" s="71">
        <v>0.5</v>
      </c>
      <c r="C42" s="71">
        <f t="shared" si="6"/>
        <v>1.25</v>
      </c>
      <c r="D42" s="71">
        <f t="shared" si="7"/>
        <v>0.375</v>
      </c>
      <c r="E42" s="5">
        <f t="shared" si="8"/>
        <v>18.75</v>
      </c>
      <c r="F42" s="5">
        <f t="shared" si="9"/>
        <v>12.5</v>
      </c>
      <c r="G42" s="5">
        <f t="shared" si="10"/>
        <v>7.5</v>
      </c>
      <c r="H42" s="5">
        <f t="shared" si="11"/>
        <v>6.25</v>
      </c>
      <c r="I42" s="74">
        <v>3</v>
      </c>
      <c r="J42" s="74">
        <v>2</v>
      </c>
      <c r="K42" s="74">
        <v>1</v>
      </c>
      <c r="L42" s="78">
        <v>38868</v>
      </c>
    </row>
    <row r="43" spans="1:12" ht="12.75">
      <c r="A43" s="22" t="s">
        <v>30</v>
      </c>
      <c r="B43" s="71">
        <v>0.55</v>
      </c>
      <c r="C43" s="71">
        <f t="shared" si="6"/>
        <v>1.375</v>
      </c>
      <c r="D43" s="71">
        <f t="shared" si="7"/>
        <v>0.4125</v>
      </c>
      <c r="E43" s="5">
        <f t="shared" si="8"/>
        <v>20.625</v>
      </c>
      <c r="F43" s="5">
        <f t="shared" si="9"/>
        <v>13.749999999999998</v>
      </c>
      <c r="G43" s="5">
        <f t="shared" si="10"/>
        <v>8.249999999999998</v>
      </c>
      <c r="H43" s="5">
        <f t="shared" si="11"/>
        <v>6.874999999999999</v>
      </c>
      <c r="I43" s="74">
        <v>7</v>
      </c>
      <c r="J43" s="74">
        <v>2</v>
      </c>
      <c r="K43" s="74">
        <v>1</v>
      </c>
      <c r="L43" s="78">
        <v>38869</v>
      </c>
    </row>
    <row r="44" spans="1:12" ht="12.75">
      <c r="A44" s="22" t="s">
        <v>1</v>
      </c>
      <c r="B44" s="71">
        <f>0.2/35*100</f>
        <v>0.5714285714285714</v>
      </c>
      <c r="C44" s="71">
        <f t="shared" si="6"/>
        <v>1.4285714285714284</v>
      </c>
      <c r="D44" s="71">
        <f t="shared" si="7"/>
        <v>0.4285714285714285</v>
      </c>
      <c r="E44" s="5">
        <f t="shared" si="8"/>
        <v>21.428571428571423</v>
      </c>
      <c r="F44" s="5">
        <f t="shared" si="9"/>
        <v>14.285714285714283</v>
      </c>
      <c r="G44" s="5">
        <f t="shared" si="10"/>
        <v>8.57142857142857</v>
      </c>
      <c r="H44" s="5">
        <f t="shared" si="11"/>
        <v>7.1428571428571415</v>
      </c>
      <c r="I44" s="74">
        <v>8</v>
      </c>
      <c r="J44" s="74">
        <v>1</v>
      </c>
      <c r="K44" s="74">
        <v>1</v>
      </c>
      <c r="L44" s="78">
        <v>38868</v>
      </c>
    </row>
    <row r="45" spans="1:12" s="42" customFormat="1" ht="51.75" thickBot="1">
      <c r="A45" s="32" t="s">
        <v>35</v>
      </c>
      <c r="B45" s="40"/>
      <c r="C45" s="39">
        <v>0.6326530612244896</v>
      </c>
      <c r="D45" s="39"/>
      <c r="E45" s="38"/>
      <c r="F45" s="38"/>
      <c r="G45" s="38"/>
      <c r="H45" s="38"/>
      <c r="I45" s="40"/>
      <c r="J45" s="38"/>
      <c r="K45" s="38"/>
      <c r="L45" s="41"/>
    </row>
    <row r="46" spans="1:12" s="42" customFormat="1" ht="12.75">
      <c r="A46" s="55"/>
      <c r="B46" s="56"/>
      <c r="C46" s="57"/>
      <c r="D46" s="57"/>
      <c r="E46" s="55"/>
      <c r="F46" s="55"/>
      <c r="G46" s="55"/>
      <c r="H46" s="55"/>
      <c r="I46" s="56"/>
      <c r="J46" s="55"/>
      <c r="K46" s="55"/>
      <c r="L46" s="58"/>
    </row>
    <row r="47" spans="1:12" s="112" customFormat="1" ht="12.75">
      <c r="A47" s="165" t="s">
        <v>95</v>
      </c>
      <c r="B47" s="165"/>
      <c r="C47" s="165"/>
      <c r="D47" s="165"/>
      <c r="E47" s="165"/>
      <c r="F47" s="165"/>
      <c r="G47" s="165"/>
      <c r="H47" s="165"/>
      <c r="I47" s="165"/>
      <c r="J47" s="165"/>
      <c r="K47" s="165"/>
      <c r="L47" s="165"/>
    </row>
    <row r="48" spans="1:12" s="42" customFormat="1" ht="12.75">
      <c r="A48" s="55"/>
      <c r="B48" s="56"/>
      <c r="C48" s="57"/>
      <c r="D48" s="57"/>
      <c r="E48" s="55"/>
      <c r="F48" s="55"/>
      <c r="G48" s="55"/>
      <c r="H48" s="55"/>
      <c r="I48" s="56"/>
      <c r="J48" s="55"/>
      <c r="K48" s="55"/>
      <c r="L48" s="58"/>
    </row>
    <row r="49" spans="1:12" ht="37.5" customHeight="1">
      <c r="A49" s="171" t="s">
        <v>96</v>
      </c>
      <c r="B49" s="171"/>
      <c r="C49" s="171"/>
      <c r="D49" s="171"/>
      <c r="E49" s="171"/>
      <c r="F49" s="171"/>
      <c r="G49" s="171"/>
      <c r="H49" s="171"/>
      <c r="I49" s="171"/>
      <c r="J49" s="171"/>
      <c r="K49" s="171"/>
      <c r="L49" s="171"/>
    </row>
    <row r="50" spans="1:12" ht="13.5" thickBot="1">
      <c r="A50" s="59"/>
      <c r="B50" s="84"/>
      <c r="C50" s="85"/>
      <c r="D50" s="85"/>
      <c r="E50" s="75"/>
      <c r="F50" s="75"/>
      <c r="G50" s="75"/>
      <c r="H50" s="75"/>
      <c r="I50" s="75"/>
      <c r="J50" s="75"/>
      <c r="K50" s="75"/>
      <c r="L50" s="86"/>
    </row>
    <row r="51" spans="1:12" ht="38.25" customHeight="1">
      <c r="A51" s="139" t="s">
        <v>102</v>
      </c>
      <c r="B51" s="140"/>
      <c r="C51" s="140"/>
      <c r="D51" s="140"/>
      <c r="E51" s="140"/>
      <c r="F51" s="140"/>
      <c r="G51" s="120"/>
      <c r="I51" s="121" t="s">
        <v>70</v>
      </c>
      <c r="J51" s="122"/>
      <c r="K51" s="122"/>
      <c r="L51" s="119"/>
    </row>
    <row r="52" spans="1:12" ht="12.75">
      <c r="A52" s="141" t="s">
        <v>97</v>
      </c>
      <c r="B52" s="142"/>
      <c r="C52" s="142"/>
      <c r="D52" s="142"/>
      <c r="E52" s="142"/>
      <c r="F52" s="142"/>
      <c r="G52" s="143"/>
      <c r="I52" s="166" t="s">
        <v>53</v>
      </c>
      <c r="J52" s="167"/>
      <c r="K52" s="168" t="s">
        <v>54</v>
      </c>
      <c r="L52" s="159"/>
    </row>
    <row r="53" spans="1:12" ht="12.75" customHeight="1">
      <c r="A53" s="141" t="s">
        <v>90</v>
      </c>
      <c r="B53" s="142"/>
      <c r="C53" s="142"/>
      <c r="D53" s="142"/>
      <c r="E53" s="142"/>
      <c r="F53" s="142"/>
      <c r="G53" s="143"/>
      <c r="I53" s="163" t="s">
        <v>55</v>
      </c>
      <c r="J53" s="158"/>
      <c r="K53" s="158" t="s">
        <v>56</v>
      </c>
      <c r="L53" s="159"/>
    </row>
    <row r="54" spans="1:12" ht="12.75" customHeight="1">
      <c r="A54" s="160" t="s">
        <v>91</v>
      </c>
      <c r="B54" s="161"/>
      <c r="C54" s="161"/>
      <c r="D54" s="161"/>
      <c r="E54" s="161"/>
      <c r="F54" s="161"/>
      <c r="G54" s="162"/>
      <c r="I54" s="163" t="s">
        <v>57</v>
      </c>
      <c r="J54" s="158"/>
      <c r="K54" s="158" t="s">
        <v>58</v>
      </c>
      <c r="L54" s="159"/>
    </row>
    <row r="55" spans="1:12" ht="13.5" customHeight="1" thickBot="1">
      <c r="A55" s="147" t="s">
        <v>92</v>
      </c>
      <c r="B55" s="148"/>
      <c r="C55" s="148"/>
      <c r="D55" s="148"/>
      <c r="E55" s="148"/>
      <c r="F55" s="148"/>
      <c r="G55" s="149"/>
      <c r="I55" s="163" t="s">
        <v>59</v>
      </c>
      <c r="J55" s="158"/>
      <c r="K55" s="158" t="s">
        <v>60</v>
      </c>
      <c r="L55" s="159"/>
    </row>
    <row r="56" spans="9:12" ht="13.5" thickBot="1">
      <c r="I56" s="169" t="s">
        <v>61</v>
      </c>
      <c r="J56" s="170"/>
      <c r="K56" s="170" t="s">
        <v>62</v>
      </c>
      <c r="L56" s="138"/>
    </row>
    <row r="57" spans="1:12" ht="25.5" customHeight="1">
      <c r="A57" s="156" t="s">
        <v>125</v>
      </c>
      <c r="B57" s="157"/>
      <c r="C57" s="157"/>
      <c r="D57" s="157"/>
      <c r="E57" s="157"/>
      <c r="F57" s="157"/>
      <c r="G57" s="157"/>
      <c r="I57" s="87"/>
      <c r="J57" s="87"/>
      <c r="K57" s="87"/>
      <c r="L57" s="13"/>
    </row>
    <row r="58" spans="9:12" ht="12.75">
      <c r="I58" s="87"/>
      <c r="J58" s="87"/>
      <c r="K58" s="87"/>
      <c r="L58" s="13"/>
    </row>
    <row r="59" spans="9:12" ht="12.75">
      <c r="I59" s="87"/>
      <c r="J59" s="87"/>
      <c r="K59" s="87"/>
      <c r="L59" s="13"/>
    </row>
    <row r="60" spans="1:12" ht="12.75" customHeight="1">
      <c r="A60" s="129" t="s">
        <v>46</v>
      </c>
      <c r="B60" s="129"/>
      <c r="C60" s="129"/>
      <c r="D60" s="129"/>
      <c r="E60" s="129"/>
      <c r="F60" s="129"/>
      <c r="G60" s="129"/>
      <c r="H60" s="129"/>
      <c r="I60" s="129"/>
      <c r="J60" s="129"/>
      <c r="K60" s="129"/>
      <c r="L60" s="129"/>
    </row>
    <row r="61" spans="1:12" ht="12.75" customHeight="1">
      <c r="A61" s="129"/>
      <c r="B61" s="129"/>
      <c r="C61" s="129"/>
      <c r="D61" s="129"/>
      <c r="E61" s="129"/>
      <c r="F61" s="129"/>
      <c r="G61" s="129"/>
      <c r="H61" s="129"/>
      <c r="I61" s="129"/>
      <c r="J61" s="129"/>
      <c r="K61" s="129"/>
      <c r="L61" s="129"/>
    </row>
    <row r="62" spans="1:12" s="42" customFormat="1" ht="13.5" thickBot="1">
      <c r="A62" s="55"/>
      <c r="B62" s="56"/>
      <c r="C62" s="57"/>
      <c r="D62" s="57"/>
      <c r="E62" s="55"/>
      <c r="F62" s="55"/>
      <c r="G62" s="55"/>
      <c r="H62" s="55"/>
      <c r="I62" s="56"/>
      <c r="J62" s="55"/>
      <c r="K62" s="55"/>
      <c r="L62" s="58"/>
    </row>
    <row r="63" spans="1:12" ht="12.75" customHeight="1">
      <c r="A63" s="76"/>
      <c r="B63" s="131" t="s">
        <v>106</v>
      </c>
      <c r="C63" s="131"/>
      <c r="D63" s="132"/>
      <c r="E63" s="132"/>
      <c r="F63" s="132"/>
      <c r="G63" s="132"/>
      <c r="H63" s="132"/>
      <c r="I63" s="132"/>
      <c r="J63" s="19"/>
      <c r="K63" s="20"/>
      <c r="L63" s="21"/>
    </row>
    <row r="64" spans="1:12" s="15" customFormat="1" ht="63.75">
      <c r="A64" s="22" t="s">
        <v>93</v>
      </c>
      <c r="B64" s="77" t="s">
        <v>27</v>
      </c>
      <c r="C64" s="72" t="s">
        <v>28</v>
      </c>
      <c r="D64" s="72" t="s">
        <v>29</v>
      </c>
      <c r="E64" s="23" t="s">
        <v>63</v>
      </c>
      <c r="F64" s="23" t="s">
        <v>64</v>
      </c>
      <c r="G64" s="23" t="s">
        <v>65</v>
      </c>
      <c r="H64" s="23" t="s">
        <v>66</v>
      </c>
      <c r="I64" s="72" t="s">
        <v>83</v>
      </c>
      <c r="J64" s="72" t="s">
        <v>84</v>
      </c>
      <c r="K64" s="72" t="s">
        <v>85</v>
      </c>
      <c r="L64" s="73" t="s">
        <v>69</v>
      </c>
    </row>
    <row r="65" spans="1:12" ht="12.75">
      <c r="A65" s="22" t="s">
        <v>4</v>
      </c>
      <c r="B65" s="71">
        <v>0.38</v>
      </c>
      <c r="C65" s="71">
        <f aca="true" t="shared" si="12" ref="C65:C81">B65*2.5</f>
        <v>0.95</v>
      </c>
      <c r="D65" s="71">
        <f aca="true" t="shared" si="13" ref="D65:D81">(C65/100)*30</f>
        <v>0.285</v>
      </c>
      <c r="E65" s="5">
        <f aca="true" t="shared" si="14" ref="E65:E81">D65/2*100</f>
        <v>14.249999999999998</v>
      </c>
      <c r="F65" s="5">
        <f aca="true" t="shared" si="15" ref="F65:F81">D65/3*100</f>
        <v>9.499999999999998</v>
      </c>
      <c r="G65" s="5">
        <f aca="true" t="shared" si="16" ref="G65:G81">D65/5*100</f>
        <v>5.699999999999999</v>
      </c>
      <c r="H65" s="5">
        <f aca="true" t="shared" si="17" ref="H65:H81">D65/6*100</f>
        <v>4.749999999999999</v>
      </c>
      <c r="I65" s="74">
        <v>1</v>
      </c>
      <c r="J65" s="74">
        <v>2</v>
      </c>
      <c r="K65" s="74">
        <v>1</v>
      </c>
      <c r="L65" s="78">
        <v>38868</v>
      </c>
    </row>
    <row r="66" spans="1:12" ht="12.75">
      <c r="A66" s="22" t="s">
        <v>36</v>
      </c>
      <c r="B66" s="80">
        <v>0.45</v>
      </c>
      <c r="C66" s="71">
        <f t="shared" si="12"/>
        <v>1.125</v>
      </c>
      <c r="D66" s="71">
        <f t="shared" si="13"/>
        <v>0.33749999999999997</v>
      </c>
      <c r="E66" s="5">
        <f t="shared" si="14"/>
        <v>16.875</v>
      </c>
      <c r="F66" s="5">
        <f t="shared" si="15"/>
        <v>11.249999999999998</v>
      </c>
      <c r="G66" s="5">
        <f t="shared" si="16"/>
        <v>6.749999999999999</v>
      </c>
      <c r="H66" s="5">
        <f t="shared" si="17"/>
        <v>5.624999999999999</v>
      </c>
      <c r="I66" s="74">
        <v>2</v>
      </c>
      <c r="J66" s="74">
        <v>2</v>
      </c>
      <c r="K66" s="74">
        <v>1</v>
      </c>
      <c r="L66" s="78">
        <v>38868</v>
      </c>
    </row>
    <row r="67" spans="1:12" ht="12.75">
      <c r="A67" s="22" t="s">
        <v>37</v>
      </c>
      <c r="B67" s="71">
        <v>0.45</v>
      </c>
      <c r="C67" s="71">
        <f t="shared" si="12"/>
        <v>1.125</v>
      </c>
      <c r="D67" s="71">
        <f t="shared" si="13"/>
        <v>0.33749999999999997</v>
      </c>
      <c r="E67" s="5">
        <f t="shared" si="14"/>
        <v>16.875</v>
      </c>
      <c r="F67" s="5">
        <f t="shared" si="15"/>
        <v>11.249999999999998</v>
      </c>
      <c r="G67" s="5">
        <f t="shared" si="16"/>
        <v>6.749999999999999</v>
      </c>
      <c r="H67" s="5">
        <f t="shared" si="17"/>
        <v>5.624999999999999</v>
      </c>
      <c r="I67" s="74">
        <v>2</v>
      </c>
      <c r="J67" s="74">
        <v>2</v>
      </c>
      <c r="K67" s="74">
        <v>1</v>
      </c>
      <c r="L67" s="78">
        <v>38868</v>
      </c>
    </row>
    <row r="68" spans="1:12" ht="12.75">
      <c r="A68" s="22" t="s">
        <v>2</v>
      </c>
      <c r="B68" s="71">
        <f>(0.15/31)*100</f>
        <v>0.4838709677419355</v>
      </c>
      <c r="C68" s="71">
        <f t="shared" si="12"/>
        <v>1.2096774193548387</v>
      </c>
      <c r="D68" s="71">
        <f t="shared" si="13"/>
        <v>0.3629032258064516</v>
      </c>
      <c r="E68" s="5">
        <f t="shared" si="14"/>
        <v>18.14516129032258</v>
      </c>
      <c r="F68" s="5">
        <f t="shared" si="15"/>
        <v>12.096774193548388</v>
      </c>
      <c r="G68" s="5">
        <f t="shared" si="16"/>
        <v>7.258064516129033</v>
      </c>
      <c r="H68" s="5">
        <f t="shared" si="17"/>
        <v>6.048387096774194</v>
      </c>
      <c r="I68" s="74">
        <v>4</v>
      </c>
      <c r="J68" s="74">
        <v>1</v>
      </c>
      <c r="K68" s="74">
        <v>1</v>
      </c>
      <c r="L68" s="78">
        <v>38987</v>
      </c>
    </row>
    <row r="69" spans="1:12" ht="12.75">
      <c r="A69" s="22" t="s">
        <v>1</v>
      </c>
      <c r="B69" s="71">
        <f>(0.16/31)*100</f>
        <v>0.5161290322580645</v>
      </c>
      <c r="C69" s="71">
        <f t="shared" si="12"/>
        <v>1.2903225806451613</v>
      </c>
      <c r="D69" s="71">
        <f t="shared" si="13"/>
        <v>0.3870967741935484</v>
      </c>
      <c r="E69" s="5">
        <f t="shared" si="14"/>
        <v>19.35483870967742</v>
      </c>
      <c r="F69" s="5">
        <f t="shared" si="15"/>
        <v>12.903225806451612</v>
      </c>
      <c r="G69" s="5">
        <f t="shared" si="16"/>
        <v>7.741935483870968</v>
      </c>
      <c r="H69" s="5">
        <f t="shared" si="17"/>
        <v>6.451612903225806</v>
      </c>
      <c r="I69" s="74">
        <v>5</v>
      </c>
      <c r="J69" s="74">
        <v>1</v>
      </c>
      <c r="K69" s="74">
        <v>1</v>
      </c>
      <c r="L69" s="78">
        <v>38869</v>
      </c>
    </row>
    <row r="70" spans="1:12" ht="12.75">
      <c r="A70" s="22" t="s">
        <v>8</v>
      </c>
      <c r="B70" s="71">
        <v>0.6</v>
      </c>
      <c r="C70" s="71">
        <f t="shared" si="12"/>
        <v>1.5</v>
      </c>
      <c r="D70" s="71">
        <f t="shared" si="13"/>
        <v>0.44999999999999996</v>
      </c>
      <c r="E70" s="5">
        <f t="shared" si="14"/>
        <v>22.499999999999996</v>
      </c>
      <c r="F70" s="5">
        <f t="shared" si="15"/>
        <v>15</v>
      </c>
      <c r="G70" s="5">
        <f t="shared" si="16"/>
        <v>9</v>
      </c>
      <c r="H70" s="5">
        <f t="shared" si="17"/>
        <v>7.5</v>
      </c>
      <c r="I70" s="74">
        <v>6</v>
      </c>
      <c r="J70" s="74">
        <v>2</v>
      </c>
      <c r="K70" s="74">
        <v>1</v>
      </c>
      <c r="L70" s="78">
        <v>38868</v>
      </c>
    </row>
    <row r="71" spans="1:12" ht="12.75">
      <c r="A71" s="22" t="s">
        <v>30</v>
      </c>
      <c r="B71" s="71">
        <v>0.6</v>
      </c>
      <c r="C71" s="71">
        <f t="shared" si="12"/>
        <v>1.5</v>
      </c>
      <c r="D71" s="71">
        <f t="shared" si="13"/>
        <v>0.44999999999999996</v>
      </c>
      <c r="E71" s="5">
        <f t="shared" si="14"/>
        <v>22.499999999999996</v>
      </c>
      <c r="F71" s="5">
        <f t="shared" si="15"/>
        <v>15</v>
      </c>
      <c r="G71" s="5">
        <f t="shared" si="16"/>
        <v>9</v>
      </c>
      <c r="H71" s="5">
        <f t="shared" si="17"/>
        <v>7.5</v>
      </c>
      <c r="I71" s="74">
        <v>6</v>
      </c>
      <c r="J71" s="74">
        <v>2</v>
      </c>
      <c r="K71" s="74">
        <v>1</v>
      </c>
      <c r="L71" s="78">
        <v>38868</v>
      </c>
    </row>
    <row r="72" spans="1:12" ht="12.75">
      <c r="A72" s="22" t="s">
        <v>5</v>
      </c>
      <c r="B72" s="71">
        <v>0.6</v>
      </c>
      <c r="C72" s="71">
        <f t="shared" si="12"/>
        <v>1.5</v>
      </c>
      <c r="D72" s="71">
        <f t="shared" si="13"/>
        <v>0.44999999999999996</v>
      </c>
      <c r="E72" s="5">
        <f t="shared" si="14"/>
        <v>22.499999999999996</v>
      </c>
      <c r="F72" s="5">
        <f t="shared" si="15"/>
        <v>15</v>
      </c>
      <c r="G72" s="5">
        <f t="shared" si="16"/>
        <v>9</v>
      </c>
      <c r="H72" s="5">
        <f t="shared" si="17"/>
        <v>7.5</v>
      </c>
      <c r="I72" s="74">
        <v>6</v>
      </c>
      <c r="J72" s="74">
        <v>2</v>
      </c>
      <c r="K72" s="74">
        <v>1</v>
      </c>
      <c r="L72" s="78">
        <v>38868</v>
      </c>
    </row>
    <row r="73" spans="1:12" ht="12.75">
      <c r="A73" s="22" t="s">
        <v>11</v>
      </c>
      <c r="B73" s="71">
        <v>0.6</v>
      </c>
      <c r="C73" s="71">
        <f t="shared" si="12"/>
        <v>1.5</v>
      </c>
      <c r="D73" s="71">
        <f t="shared" si="13"/>
        <v>0.44999999999999996</v>
      </c>
      <c r="E73" s="5">
        <f t="shared" si="14"/>
        <v>22.499999999999996</v>
      </c>
      <c r="F73" s="5">
        <f t="shared" si="15"/>
        <v>15</v>
      </c>
      <c r="G73" s="5">
        <f t="shared" si="16"/>
        <v>9</v>
      </c>
      <c r="H73" s="5">
        <f t="shared" si="17"/>
        <v>7.5</v>
      </c>
      <c r="I73" s="74">
        <v>6</v>
      </c>
      <c r="J73" s="74">
        <v>2</v>
      </c>
      <c r="K73" s="74">
        <v>1</v>
      </c>
      <c r="L73" s="78">
        <v>38868</v>
      </c>
    </row>
    <row r="74" spans="1:12" ht="12.75">
      <c r="A74" s="22" t="s">
        <v>31</v>
      </c>
      <c r="B74" s="71">
        <v>0.6</v>
      </c>
      <c r="C74" s="71">
        <f t="shared" si="12"/>
        <v>1.5</v>
      </c>
      <c r="D74" s="71">
        <f t="shared" si="13"/>
        <v>0.44999999999999996</v>
      </c>
      <c r="E74" s="5">
        <f t="shared" si="14"/>
        <v>22.499999999999996</v>
      </c>
      <c r="F74" s="5">
        <f t="shared" si="15"/>
        <v>15</v>
      </c>
      <c r="G74" s="5">
        <f t="shared" si="16"/>
        <v>9</v>
      </c>
      <c r="H74" s="5">
        <f t="shared" si="17"/>
        <v>7.5</v>
      </c>
      <c r="I74" s="74">
        <v>6</v>
      </c>
      <c r="J74" s="74">
        <v>2</v>
      </c>
      <c r="K74" s="74">
        <v>1</v>
      </c>
      <c r="L74" s="78">
        <v>38869</v>
      </c>
    </row>
    <row r="75" spans="1:12" ht="12.75">
      <c r="A75" s="22" t="s">
        <v>14</v>
      </c>
      <c r="B75" s="71">
        <v>0.6</v>
      </c>
      <c r="C75" s="71">
        <f t="shared" si="12"/>
        <v>1.5</v>
      </c>
      <c r="D75" s="71">
        <f t="shared" si="13"/>
        <v>0.44999999999999996</v>
      </c>
      <c r="E75" s="5">
        <f t="shared" si="14"/>
        <v>22.499999999999996</v>
      </c>
      <c r="F75" s="5">
        <f t="shared" si="15"/>
        <v>15</v>
      </c>
      <c r="G75" s="5">
        <f t="shared" si="16"/>
        <v>9</v>
      </c>
      <c r="H75" s="5">
        <f t="shared" si="17"/>
        <v>7.5</v>
      </c>
      <c r="I75" s="74">
        <v>6</v>
      </c>
      <c r="J75" s="74">
        <v>2</v>
      </c>
      <c r="K75" s="74">
        <v>1</v>
      </c>
      <c r="L75" s="78">
        <v>38868</v>
      </c>
    </row>
    <row r="76" spans="1:12" ht="12.75">
      <c r="A76" s="22" t="s">
        <v>32</v>
      </c>
      <c r="B76" s="71">
        <v>0.6</v>
      </c>
      <c r="C76" s="71">
        <f t="shared" si="12"/>
        <v>1.5</v>
      </c>
      <c r="D76" s="71">
        <f t="shared" si="13"/>
        <v>0.44999999999999996</v>
      </c>
      <c r="E76" s="5">
        <f t="shared" si="14"/>
        <v>22.499999999999996</v>
      </c>
      <c r="F76" s="5">
        <f t="shared" si="15"/>
        <v>15</v>
      </c>
      <c r="G76" s="5">
        <f t="shared" si="16"/>
        <v>9</v>
      </c>
      <c r="H76" s="5">
        <f t="shared" si="17"/>
        <v>7.5</v>
      </c>
      <c r="I76" s="74">
        <v>6</v>
      </c>
      <c r="J76" s="74">
        <v>2</v>
      </c>
      <c r="K76" s="74">
        <v>1</v>
      </c>
      <c r="L76" s="78">
        <v>38869</v>
      </c>
    </row>
    <row r="77" spans="1:12" ht="12.75">
      <c r="A77" s="22" t="s">
        <v>7</v>
      </c>
      <c r="B77" s="71">
        <v>0.6</v>
      </c>
      <c r="C77" s="71">
        <f t="shared" si="12"/>
        <v>1.5</v>
      </c>
      <c r="D77" s="71">
        <f t="shared" si="13"/>
        <v>0.44999999999999996</v>
      </c>
      <c r="E77" s="5">
        <f t="shared" si="14"/>
        <v>22.499999999999996</v>
      </c>
      <c r="F77" s="5">
        <f t="shared" si="15"/>
        <v>15</v>
      </c>
      <c r="G77" s="5">
        <f t="shared" si="16"/>
        <v>9</v>
      </c>
      <c r="H77" s="5">
        <f t="shared" si="17"/>
        <v>7.5</v>
      </c>
      <c r="I77" s="74">
        <v>6</v>
      </c>
      <c r="J77" s="74">
        <v>2</v>
      </c>
      <c r="K77" s="74">
        <v>1</v>
      </c>
      <c r="L77" s="78">
        <v>38868</v>
      </c>
    </row>
    <row r="78" spans="1:12" ht="12.75">
      <c r="A78" s="22" t="s">
        <v>9</v>
      </c>
      <c r="B78" s="71">
        <v>0.6</v>
      </c>
      <c r="C78" s="71">
        <f t="shared" si="12"/>
        <v>1.5</v>
      </c>
      <c r="D78" s="71">
        <f t="shared" si="13"/>
        <v>0.44999999999999996</v>
      </c>
      <c r="E78" s="5">
        <f t="shared" si="14"/>
        <v>22.499999999999996</v>
      </c>
      <c r="F78" s="5">
        <f t="shared" si="15"/>
        <v>15</v>
      </c>
      <c r="G78" s="5">
        <f t="shared" si="16"/>
        <v>9</v>
      </c>
      <c r="H78" s="5">
        <f t="shared" si="17"/>
        <v>7.5</v>
      </c>
      <c r="I78" s="74">
        <v>6</v>
      </c>
      <c r="J78" s="74">
        <v>2</v>
      </c>
      <c r="K78" s="74">
        <v>1</v>
      </c>
      <c r="L78" s="78">
        <v>38869</v>
      </c>
    </row>
    <row r="79" spans="1:12" ht="12.75">
      <c r="A79" s="22" t="s">
        <v>33</v>
      </c>
      <c r="B79" s="71">
        <f>(0.26/40)*100</f>
        <v>0.65</v>
      </c>
      <c r="C79" s="71">
        <f t="shared" si="12"/>
        <v>1.625</v>
      </c>
      <c r="D79" s="71">
        <f t="shared" si="13"/>
        <v>0.48750000000000004</v>
      </c>
      <c r="E79" s="5">
        <f t="shared" si="14"/>
        <v>24.375000000000004</v>
      </c>
      <c r="F79" s="5">
        <f t="shared" si="15"/>
        <v>16.25</v>
      </c>
      <c r="G79" s="5">
        <f t="shared" si="16"/>
        <v>9.75</v>
      </c>
      <c r="H79" s="5">
        <f t="shared" si="17"/>
        <v>8.125</v>
      </c>
      <c r="I79" s="74">
        <v>15</v>
      </c>
      <c r="J79" s="74">
        <v>2</v>
      </c>
      <c r="K79" s="74">
        <v>1</v>
      </c>
      <c r="L79" s="78">
        <v>38869</v>
      </c>
    </row>
    <row r="80" spans="1:12" ht="12.75">
      <c r="A80" s="22" t="s">
        <v>34</v>
      </c>
      <c r="B80" s="71">
        <v>0.66</v>
      </c>
      <c r="C80" s="71">
        <f t="shared" si="12"/>
        <v>1.6500000000000001</v>
      </c>
      <c r="D80" s="71">
        <f t="shared" si="13"/>
        <v>0.495</v>
      </c>
      <c r="E80" s="5">
        <f t="shared" si="14"/>
        <v>24.75</v>
      </c>
      <c r="F80" s="5">
        <f t="shared" si="15"/>
        <v>16.5</v>
      </c>
      <c r="G80" s="5">
        <f t="shared" si="16"/>
        <v>9.9</v>
      </c>
      <c r="H80" s="5">
        <f t="shared" si="17"/>
        <v>8.25</v>
      </c>
      <c r="I80" s="74">
        <v>16</v>
      </c>
      <c r="J80" s="74">
        <v>2</v>
      </c>
      <c r="K80" s="74">
        <v>1</v>
      </c>
      <c r="L80" s="78">
        <v>38868</v>
      </c>
    </row>
    <row r="81" spans="1:12" ht="12.75">
      <c r="A81" s="22" t="s">
        <v>17</v>
      </c>
      <c r="B81" s="71">
        <v>0.68</v>
      </c>
      <c r="C81" s="71">
        <f t="shared" si="12"/>
        <v>1.7000000000000002</v>
      </c>
      <c r="D81" s="71">
        <f t="shared" si="13"/>
        <v>0.51</v>
      </c>
      <c r="E81" s="5">
        <f t="shared" si="14"/>
        <v>25.5</v>
      </c>
      <c r="F81" s="5">
        <f t="shared" si="15"/>
        <v>17</v>
      </c>
      <c r="G81" s="5">
        <f t="shared" si="16"/>
        <v>10.200000000000001</v>
      </c>
      <c r="H81" s="5">
        <f t="shared" si="17"/>
        <v>8.5</v>
      </c>
      <c r="I81" s="74">
        <v>17</v>
      </c>
      <c r="J81" s="74">
        <v>2</v>
      </c>
      <c r="K81" s="74">
        <v>1</v>
      </c>
      <c r="L81" s="78">
        <v>38869</v>
      </c>
    </row>
    <row r="82" spans="1:12" s="42" customFormat="1" ht="51.75" thickBot="1">
      <c r="A82" s="32" t="s">
        <v>35</v>
      </c>
      <c r="B82" s="40"/>
      <c r="C82" s="39">
        <v>0.7894736842105265</v>
      </c>
      <c r="D82" s="39"/>
      <c r="E82" s="38"/>
      <c r="F82" s="38"/>
      <c r="G82" s="38"/>
      <c r="H82" s="38"/>
      <c r="I82" s="38"/>
      <c r="J82" s="38"/>
      <c r="K82" s="38"/>
      <c r="L82" s="41"/>
    </row>
    <row r="83" spans="1:12" s="42" customFormat="1" ht="12.75">
      <c r="A83" s="55"/>
      <c r="B83" s="56"/>
      <c r="C83" s="57"/>
      <c r="D83" s="57"/>
      <c r="E83" s="55"/>
      <c r="F83" s="55"/>
      <c r="G83" s="55"/>
      <c r="H83" s="55"/>
      <c r="I83" s="55"/>
      <c r="J83" s="55"/>
      <c r="K83" s="55"/>
      <c r="L83" s="58"/>
    </row>
    <row r="84" spans="1:12" ht="37.5" customHeight="1">
      <c r="A84" s="172" t="s">
        <v>94</v>
      </c>
      <c r="B84" s="171"/>
      <c r="C84" s="171"/>
      <c r="D84" s="171"/>
      <c r="E84" s="171"/>
      <c r="F84" s="171"/>
      <c r="G84" s="171"/>
      <c r="H84" s="171"/>
      <c r="I84" s="171"/>
      <c r="J84" s="171"/>
      <c r="K84" s="171"/>
      <c r="L84" s="171"/>
    </row>
    <row r="85" spans="1:12" ht="13.5" thickBot="1">
      <c r="A85" s="59"/>
      <c r="B85" s="84"/>
      <c r="C85" s="85"/>
      <c r="D85" s="85"/>
      <c r="E85" s="75"/>
      <c r="F85" s="75"/>
      <c r="G85" s="75"/>
      <c r="H85" s="75"/>
      <c r="I85" s="75"/>
      <c r="J85" s="75"/>
      <c r="K85" s="75"/>
      <c r="L85" s="86"/>
    </row>
    <row r="86" spans="1:12" ht="38.25" customHeight="1">
      <c r="A86" s="139" t="s">
        <v>101</v>
      </c>
      <c r="B86" s="140"/>
      <c r="C86" s="140"/>
      <c r="D86" s="140"/>
      <c r="E86" s="140"/>
      <c r="F86" s="140"/>
      <c r="G86" s="120"/>
      <c r="I86" s="121" t="s">
        <v>70</v>
      </c>
      <c r="J86" s="122"/>
      <c r="K86" s="122"/>
      <c r="L86" s="119"/>
    </row>
    <row r="87" spans="1:12" ht="12.75">
      <c r="A87" s="141" t="s">
        <v>97</v>
      </c>
      <c r="B87" s="142"/>
      <c r="C87" s="142"/>
      <c r="D87" s="142"/>
      <c r="E87" s="142"/>
      <c r="F87" s="142"/>
      <c r="G87" s="143"/>
      <c r="I87" s="166" t="s">
        <v>53</v>
      </c>
      <c r="J87" s="167"/>
      <c r="K87" s="168" t="s">
        <v>54</v>
      </c>
      <c r="L87" s="159"/>
    </row>
    <row r="88" spans="1:12" ht="12.75" customHeight="1">
      <c r="A88" s="141" t="s">
        <v>90</v>
      </c>
      <c r="B88" s="142"/>
      <c r="C88" s="142"/>
      <c r="D88" s="142"/>
      <c r="E88" s="142"/>
      <c r="F88" s="142"/>
      <c r="G88" s="143"/>
      <c r="I88" s="163" t="s">
        <v>55</v>
      </c>
      <c r="J88" s="158"/>
      <c r="K88" s="158" t="s">
        <v>56</v>
      </c>
      <c r="L88" s="159"/>
    </row>
    <row r="89" spans="1:12" ht="12.75" customHeight="1">
      <c r="A89" s="160" t="s">
        <v>91</v>
      </c>
      <c r="B89" s="161"/>
      <c r="C89" s="161"/>
      <c r="D89" s="161"/>
      <c r="E89" s="161"/>
      <c r="F89" s="161"/>
      <c r="G89" s="162"/>
      <c r="I89" s="163" t="s">
        <v>57</v>
      </c>
      <c r="J89" s="158"/>
      <c r="K89" s="158" t="s">
        <v>58</v>
      </c>
      <c r="L89" s="159"/>
    </row>
    <row r="90" spans="1:12" ht="13.5" customHeight="1" thickBot="1">
      <c r="A90" s="147" t="s">
        <v>92</v>
      </c>
      <c r="B90" s="148"/>
      <c r="C90" s="148"/>
      <c r="D90" s="148"/>
      <c r="E90" s="148"/>
      <c r="F90" s="148"/>
      <c r="G90" s="149"/>
      <c r="I90" s="163" t="s">
        <v>59</v>
      </c>
      <c r="J90" s="158"/>
      <c r="K90" s="158" t="s">
        <v>60</v>
      </c>
      <c r="L90" s="159"/>
    </row>
    <row r="91" spans="9:12" ht="13.5" thickBot="1">
      <c r="I91" s="169" t="s">
        <v>61</v>
      </c>
      <c r="J91" s="170"/>
      <c r="K91" s="170" t="s">
        <v>62</v>
      </c>
      <c r="L91" s="138"/>
    </row>
    <row r="92" spans="1:12" ht="25.5" customHeight="1">
      <c r="A92" s="156" t="s">
        <v>121</v>
      </c>
      <c r="B92" s="157"/>
      <c r="C92" s="157"/>
      <c r="D92" s="157"/>
      <c r="E92" s="157"/>
      <c r="F92" s="157"/>
      <c r="G92" s="157"/>
      <c r="I92" s="87"/>
      <c r="J92" s="87"/>
      <c r="K92" s="87"/>
      <c r="L92" s="13"/>
    </row>
    <row r="93" spans="9:12" ht="12.75">
      <c r="I93" s="87"/>
      <c r="J93" s="87"/>
      <c r="K93" s="87"/>
      <c r="L93" s="13"/>
    </row>
    <row r="94" spans="1:12" ht="12.75" customHeight="1">
      <c r="A94" s="129" t="s">
        <v>46</v>
      </c>
      <c r="B94" s="129"/>
      <c r="C94" s="129"/>
      <c r="D94" s="129"/>
      <c r="E94" s="129"/>
      <c r="F94" s="129"/>
      <c r="G94" s="129"/>
      <c r="H94" s="129"/>
      <c r="I94" s="129"/>
      <c r="J94" s="129"/>
      <c r="K94" s="129"/>
      <c r="L94" s="129"/>
    </row>
    <row r="95" spans="1:12" ht="12.75" customHeight="1">
      <c r="A95" s="129"/>
      <c r="B95" s="129"/>
      <c r="C95" s="129"/>
      <c r="D95" s="129"/>
      <c r="E95" s="129"/>
      <c r="F95" s="129"/>
      <c r="G95" s="129"/>
      <c r="H95" s="129"/>
      <c r="I95" s="129"/>
      <c r="J95" s="129"/>
      <c r="K95" s="129"/>
      <c r="L95" s="129"/>
    </row>
    <row r="96" ht="13.5" thickBot="1"/>
    <row r="97" spans="1:12" ht="12.75" customHeight="1">
      <c r="A97" s="76"/>
      <c r="B97" s="131" t="s">
        <v>107</v>
      </c>
      <c r="C97" s="131"/>
      <c r="D97" s="132"/>
      <c r="E97" s="132"/>
      <c r="F97" s="132"/>
      <c r="G97" s="132"/>
      <c r="H97" s="132"/>
      <c r="I97" s="132"/>
      <c r="J97" s="19"/>
      <c r="K97" s="20"/>
      <c r="L97" s="21"/>
    </row>
    <row r="98" spans="1:12" s="15" customFormat="1" ht="63.75">
      <c r="A98" s="22" t="s">
        <v>93</v>
      </c>
      <c r="B98" s="77" t="s">
        <v>27</v>
      </c>
      <c r="C98" s="72" t="s">
        <v>28</v>
      </c>
      <c r="D98" s="72" t="s">
        <v>29</v>
      </c>
      <c r="E98" s="23" t="s">
        <v>63</v>
      </c>
      <c r="F98" s="23" t="s">
        <v>64</v>
      </c>
      <c r="G98" s="23" t="s">
        <v>65</v>
      </c>
      <c r="H98" s="23" t="s">
        <v>66</v>
      </c>
      <c r="I98" s="72" t="s">
        <v>83</v>
      </c>
      <c r="J98" s="72" t="s">
        <v>84</v>
      </c>
      <c r="K98" s="72" t="s">
        <v>85</v>
      </c>
      <c r="L98" s="73" t="s">
        <v>69</v>
      </c>
    </row>
    <row r="99" spans="1:12" ht="12.75">
      <c r="A99" s="22" t="s">
        <v>11</v>
      </c>
      <c r="B99" s="71">
        <v>0.6</v>
      </c>
      <c r="C99" s="71">
        <f aca="true" t="shared" si="18" ref="C99:C114">B99*2.5</f>
        <v>1.5</v>
      </c>
      <c r="D99" s="71">
        <f aca="true" t="shared" si="19" ref="D99:D114">(C99/100)*30</f>
        <v>0.44999999999999996</v>
      </c>
      <c r="E99" s="5">
        <f aca="true" t="shared" si="20" ref="E99:E114">D99/2*100</f>
        <v>22.499999999999996</v>
      </c>
      <c r="F99" s="5">
        <f aca="true" t="shared" si="21" ref="F99:F114">D99/3*100</f>
        <v>15</v>
      </c>
      <c r="G99" s="5">
        <f aca="true" t="shared" si="22" ref="G99:G114">D99/5*100</f>
        <v>9</v>
      </c>
      <c r="H99" s="5">
        <f aca="true" t="shared" si="23" ref="H99:H114">D99/6*100</f>
        <v>7.5</v>
      </c>
      <c r="I99" s="74">
        <v>1</v>
      </c>
      <c r="J99" s="74">
        <v>2</v>
      </c>
      <c r="K99" s="74">
        <v>1</v>
      </c>
      <c r="L99" s="78">
        <v>38869</v>
      </c>
    </row>
    <row r="100" spans="1:12" ht="12.75">
      <c r="A100" s="22" t="s">
        <v>7</v>
      </c>
      <c r="B100" s="71">
        <v>0.6</v>
      </c>
      <c r="C100" s="71">
        <f t="shared" si="18"/>
        <v>1.5</v>
      </c>
      <c r="D100" s="71">
        <f t="shared" si="19"/>
        <v>0.44999999999999996</v>
      </c>
      <c r="E100" s="5">
        <f t="shared" si="20"/>
        <v>22.499999999999996</v>
      </c>
      <c r="F100" s="5">
        <f t="shared" si="21"/>
        <v>15</v>
      </c>
      <c r="G100" s="5">
        <f t="shared" si="22"/>
        <v>9</v>
      </c>
      <c r="H100" s="5">
        <f t="shared" si="23"/>
        <v>7.5</v>
      </c>
      <c r="I100" s="74">
        <v>1</v>
      </c>
      <c r="J100" s="74">
        <v>2</v>
      </c>
      <c r="K100" s="74">
        <v>1</v>
      </c>
      <c r="L100" s="78">
        <v>38869</v>
      </c>
    </row>
    <row r="101" spans="1:12" ht="12.75">
      <c r="A101" s="22" t="s">
        <v>30</v>
      </c>
      <c r="B101" s="71">
        <v>0.65</v>
      </c>
      <c r="C101" s="71">
        <f t="shared" si="18"/>
        <v>1.625</v>
      </c>
      <c r="D101" s="71">
        <f t="shared" si="19"/>
        <v>0.48750000000000004</v>
      </c>
      <c r="E101" s="5">
        <f t="shared" si="20"/>
        <v>24.375000000000004</v>
      </c>
      <c r="F101" s="5">
        <f t="shared" si="21"/>
        <v>16.25</v>
      </c>
      <c r="G101" s="5">
        <f t="shared" si="22"/>
        <v>9.75</v>
      </c>
      <c r="H101" s="5">
        <f t="shared" si="23"/>
        <v>8.125</v>
      </c>
      <c r="I101" s="74">
        <v>3</v>
      </c>
      <c r="J101" s="74">
        <v>2</v>
      </c>
      <c r="K101" s="74">
        <v>1</v>
      </c>
      <c r="L101" s="78">
        <v>38868</v>
      </c>
    </row>
    <row r="102" spans="1:12" ht="12.75">
      <c r="A102" s="22" t="s">
        <v>5</v>
      </c>
      <c r="B102" s="71">
        <v>0.65</v>
      </c>
      <c r="C102" s="71">
        <f t="shared" si="18"/>
        <v>1.625</v>
      </c>
      <c r="D102" s="71">
        <f t="shared" si="19"/>
        <v>0.48750000000000004</v>
      </c>
      <c r="E102" s="5">
        <f t="shared" si="20"/>
        <v>24.375000000000004</v>
      </c>
      <c r="F102" s="5">
        <f t="shared" si="21"/>
        <v>16.25</v>
      </c>
      <c r="G102" s="5">
        <f t="shared" si="22"/>
        <v>9.75</v>
      </c>
      <c r="H102" s="5">
        <f t="shared" si="23"/>
        <v>8.125</v>
      </c>
      <c r="I102" s="74">
        <v>3</v>
      </c>
      <c r="J102" s="74">
        <v>2</v>
      </c>
      <c r="K102" s="74">
        <v>1</v>
      </c>
      <c r="L102" s="78">
        <v>38868</v>
      </c>
    </row>
    <row r="103" spans="1:12" ht="12.75">
      <c r="A103" s="22" t="s">
        <v>31</v>
      </c>
      <c r="B103" s="80">
        <v>0.65</v>
      </c>
      <c r="C103" s="71">
        <f t="shared" si="18"/>
        <v>1.625</v>
      </c>
      <c r="D103" s="71">
        <f t="shared" si="19"/>
        <v>0.48750000000000004</v>
      </c>
      <c r="E103" s="5">
        <f t="shared" si="20"/>
        <v>24.375000000000004</v>
      </c>
      <c r="F103" s="5">
        <f t="shared" si="21"/>
        <v>16.25</v>
      </c>
      <c r="G103" s="5">
        <f t="shared" si="22"/>
        <v>9.75</v>
      </c>
      <c r="H103" s="5">
        <f t="shared" si="23"/>
        <v>8.125</v>
      </c>
      <c r="I103" s="74">
        <v>3</v>
      </c>
      <c r="J103" s="74">
        <v>2</v>
      </c>
      <c r="K103" s="74">
        <v>1</v>
      </c>
      <c r="L103" s="78">
        <v>38868</v>
      </c>
    </row>
    <row r="104" spans="1:12" ht="12.75">
      <c r="A104" s="22" t="s">
        <v>14</v>
      </c>
      <c r="B104" s="71">
        <v>0.65</v>
      </c>
      <c r="C104" s="71">
        <f t="shared" si="18"/>
        <v>1.625</v>
      </c>
      <c r="D104" s="71">
        <f t="shared" si="19"/>
        <v>0.48750000000000004</v>
      </c>
      <c r="E104" s="5">
        <f t="shared" si="20"/>
        <v>24.375000000000004</v>
      </c>
      <c r="F104" s="5">
        <f t="shared" si="21"/>
        <v>16.25</v>
      </c>
      <c r="G104" s="5">
        <f t="shared" si="22"/>
        <v>9.75</v>
      </c>
      <c r="H104" s="5">
        <f t="shared" si="23"/>
        <v>8.125</v>
      </c>
      <c r="I104" s="74">
        <v>3</v>
      </c>
      <c r="J104" s="74">
        <v>2</v>
      </c>
      <c r="K104" s="74">
        <v>1</v>
      </c>
      <c r="L104" s="78">
        <v>38869</v>
      </c>
    </row>
    <row r="105" spans="1:12" ht="12.75">
      <c r="A105" s="22" t="s">
        <v>32</v>
      </c>
      <c r="B105" s="71">
        <v>0.65</v>
      </c>
      <c r="C105" s="71">
        <f t="shared" si="18"/>
        <v>1.625</v>
      </c>
      <c r="D105" s="71">
        <f t="shared" si="19"/>
        <v>0.48750000000000004</v>
      </c>
      <c r="E105" s="5">
        <f t="shared" si="20"/>
        <v>24.375000000000004</v>
      </c>
      <c r="F105" s="5">
        <f t="shared" si="21"/>
        <v>16.25</v>
      </c>
      <c r="G105" s="5">
        <f t="shared" si="22"/>
        <v>9.75</v>
      </c>
      <c r="H105" s="5">
        <f t="shared" si="23"/>
        <v>8.125</v>
      </c>
      <c r="I105" s="74">
        <v>3</v>
      </c>
      <c r="J105" s="74">
        <v>2</v>
      </c>
      <c r="K105" s="74">
        <v>1</v>
      </c>
      <c r="L105" s="78">
        <v>38869</v>
      </c>
    </row>
    <row r="106" spans="1:12" ht="12.75">
      <c r="A106" s="22" t="s">
        <v>33</v>
      </c>
      <c r="B106" s="71">
        <f>(0.26/40)*100</f>
        <v>0.65</v>
      </c>
      <c r="C106" s="71">
        <f t="shared" si="18"/>
        <v>1.625</v>
      </c>
      <c r="D106" s="71">
        <f t="shared" si="19"/>
        <v>0.48750000000000004</v>
      </c>
      <c r="E106" s="5">
        <f t="shared" si="20"/>
        <v>24.375000000000004</v>
      </c>
      <c r="F106" s="5">
        <f t="shared" si="21"/>
        <v>16.25</v>
      </c>
      <c r="G106" s="5">
        <f t="shared" si="22"/>
        <v>9.75</v>
      </c>
      <c r="H106" s="5">
        <f t="shared" si="23"/>
        <v>8.125</v>
      </c>
      <c r="I106" s="74">
        <v>3</v>
      </c>
      <c r="J106" s="74">
        <v>2</v>
      </c>
      <c r="K106" s="74">
        <v>1</v>
      </c>
      <c r="L106" s="78">
        <v>38869</v>
      </c>
    </row>
    <row r="107" spans="1:12" ht="12.75">
      <c r="A107" s="22" t="s">
        <v>9</v>
      </c>
      <c r="B107" s="71">
        <v>0.65</v>
      </c>
      <c r="C107" s="71">
        <f t="shared" si="18"/>
        <v>1.625</v>
      </c>
      <c r="D107" s="71">
        <f t="shared" si="19"/>
        <v>0.48750000000000004</v>
      </c>
      <c r="E107" s="5">
        <f t="shared" si="20"/>
        <v>24.375000000000004</v>
      </c>
      <c r="F107" s="5">
        <f t="shared" si="21"/>
        <v>16.25</v>
      </c>
      <c r="G107" s="5">
        <f t="shared" si="22"/>
        <v>9.75</v>
      </c>
      <c r="H107" s="5">
        <f t="shared" si="23"/>
        <v>8.125</v>
      </c>
      <c r="I107" s="74">
        <v>3</v>
      </c>
      <c r="J107" s="74">
        <v>2</v>
      </c>
      <c r="K107" s="74">
        <v>1</v>
      </c>
      <c r="L107" s="78">
        <v>38868</v>
      </c>
    </row>
    <row r="108" spans="1:12" ht="12.75">
      <c r="A108" s="22" t="s">
        <v>36</v>
      </c>
      <c r="B108" s="71">
        <v>0.7</v>
      </c>
      <c r="C108" s="71">
        <f t="shared" si="18"/>
        <v>1.75</v>
      </c>
      <c r="D108" s="71">
        <f t="shared" si="19"/>
        <v>0.525</v>
      </c>
      <c r="E108" s="5">
        <f t="shared" si="20"/>
        <v>26.25</v>
      </c>
      <c r="F108" s="5">
        <f t="shared" si="21"/>
        <v>17.5</v>
      </c>
      <c r="G108" s="5">
        <f t="shared" si="22"/>
        <v>10.500000000000002</v>
      </c>
      <c r="H108" s="5">
        <f t="shared" si="23"/>
        <v>8.75</v>
      </c>
      <c r="I108" s="74">
        <v>10</v>
      </c>
      <c r="J108" s="74">
        <v>2</v>
      </c>
      <c r="K108" s="74">
        <v>1</v>
      </c>
      <c r="L108" s="78">
        <v>38868</v>
      </c>
    </row>
    <row r="109" spans="1:12" ht="12.75">
      <c r="A109" s="22" t="s">
        <v>37</v>
      </c>
      <c r="B109" s="71">
        <v>0.7</v>
      </c>
      <c r="C109" s="71">
        <f t="shared" si="18"/>
        <v>1.75</v>
      </c>
      <c r="D109" s="71">
        <f t="shared" si="19"/>
        <v>0.525</v>
      </c>
      <c r="E109" s="5">
        <f t="shared" si="20"/>
        <v>26.25</v>
      </c>
      <c r="F109" s="5">
        <f t="shared" si="21"/>
        <v>17.5</v>
      </c>
      <c r="G109" s="5">
        <f t="shared" si="22"/>
        <v>10.500000000000002</v>
      </c>
      <c r="H109" s="5">
        <f t="shared" si="23"/>
        <v>8.75</v>
      </c>
      <c r="I109" s="74">
        <v>10</v>
      </c>
      <c r="J109" s="74">
        <v>2</v>
      </c>
      <c r="K109" s="74">
        <v>1</v>
      </c>
      <c r="L109" s="78">
        <v>38868</v>
      </c>
    </row>
    <row r="110" spans="1:12" ht="12.75">
      <c r="A110" s="22" t="s">
        <v>8</v>
      </c>
      <c r="B110" s="71">
        <v>0.7</v>
      </c>
      <c r="C110" s="71">
        <f t="shared" si="18"/>
        <v>1.75</v>
      </c>
      <c r="D110" s="71">
        <f t="shared" si="19"/>
        <v>0.525</v>
      </c>
      <c r="E110" s="5">
        <f t="shared" si="20"/>
        <v>26.25</v>
      </c>
      <c r="F110" s="5">
        <f t="shared" si="21"/>
        <v>17.5</v>
      </c>
      <c r="G110" s="5">
        <f t="shared" si="22"/>
        <v>10.500000000000002</v>
      </c>
      <c r="H110" s="5">
        <f t="shared" si="23"/>
        <v>8.75</v>
      </c>
      <c r="I110" s="74">
        <v>10</v>
      </c>
      <c r="J110" s="74">
        <v>2</v>
      </c>
      <c r="K110" s="74">
        <v>1</v>
      </c>
      <c r="L110" s="78">
        <v>38868</v>
      </c>
    </row>
    <row r="111" spans="1:12" ht="12.75">
      <c r="A111" s="22" t="s">
        <v>4</v>
      </c>
      <c r="B111" s="71">
        <v>0.72</v>
      </c>
      <c r="C111" s="71">
        <f t="shared" si="18"/>
        <v>1.7999999999999998</v>
      </c>
      <c r="D111" s="71">
        <f t="shared" si="19"/>
        <v>0.5399999999999999</v>
      </c>
      <c r="E111" s="5">
        <f t="shared" si="20"/>
        <v>26.999999999999996</v>
      </c>
      <c r="F111" s="5">
        <f t="shared" si="21"/>
        <v>17.999999999999996</v>
      </c>
      <c r="G111" s="5">
        <f t="shared" si="22"/>
        <v>10.799999999999999</v>
      </c>
      <c r="H111" s="5">
        <f t="shared" si="23"/>
        <v>8.999999999999998</v>
      </c>
      <c r="I111" s="74">
        <v>13</v>
      </c>
      <c r="J111" s="74">
        <v>2</v>
      </c>
      <c r="K111" s="74">
        <v>1</v>
      </c>
      <c r="L111" s="78">
        <v>38868</v>
      </c>
    </row>
    <row r="112" spans="1:12" ht="12.75">
      <c r="A112" s="22" t="s">
        <v>34</v>
      </c>
      <c r="B112" s="71">
        <v>0.85</v>
      </c>
      <c r="C112" s="71">
        <f t="shared" si="18"/>
        <v>2.125</v>
      </c>
      <c r="D112" s="71">
        <f t="shared" si="19"/>
        <v>0.6375000000000001</v>
      </c>
      <c r="E112" s="5">
        <f t="shared" si="20"/>
        <v>31.875000000000004</v>
      </c>
      <c r="F112" s="5">
        <f t="shared" si="21"/>
        <v>21.250000000000004</v>
      </c>
      <c r="G112" s="5">
        <f t="shared" si="22"/>
        <v>12.75</v>
      </c>
      <c r="H112" s="5">
        <f t="shared" si="23"/>
        <v>10.625000000000002</v>
      </c>
      <c r="I112" s="74">
        <v>14</v>
      </c>
      <c r="J112" s="74">
        <v>2</v>
      </c>
      <c r="K112" s="74">
        <v>1</v>
      </c>
      <c r="L112" s="78">
        <v>38869</v>
      </c>
    </row>
    <row r="113" spans="1:12" ht="12.75">
      <c r="A113" s="22" t="s">
        <v>2</v>
      </c>
      <c r="B113" s="71">
        <f>(0.32/33)*100</f>
        <v>0.9696969696969697</v>
      </c>
      <c r="C113" s="71">
        <f t="shared" si="18"/>
        <v>2.4242424242424243</v>
      </c>
      <c r="D113" s="71">
        <f t="shared" si="19"/>
        <v>0.7272727272727273</v>
      </c>
      <c r="E113" s="5">
        <f t="shared" si="20"/>
        <v>36.36363636363637</v>
      </c>
      <c r="F113" s="5">
        <f t="shared" si="21"/>
        <v>24.242424242424242</v>
      </c>
      <c r="G113" s="5">
        <f t="shared" si="22"/>
        <v>14.545454545454545</v>
      </c>
      <c r="H113" s="5">
        <f t="shared" si="23"/>
        <v>12.121212121212121</v>
      </c>
      <c r="I113" s="74">
        <v>15</v>
      </c>
      <c r="J113" s="74">
        <v>1</v>
      </c>
      <c r="K113" s="74">
        <v>1</v>
      </c>
      <c r="L113" s="78">
        <v>38987</v>
      </c>
    </row>
    <row r="114" spans="1:12" ht="12.75">
      <c r="A114" s="22" t="s">
        <v>1</v>
      </c>
      <c r="B114" s="71">
        <f>(0.31/28)*100</f>
        <v>1.107142857142857</v>
      </c>
      <c r="C114" s="71">
        <f t="shared" si="18"/>
        <v>2.7678571428571423</v>
      </c>
      <c r="D114" s="71">
        <f t="shared" si="19"/>
        <v>0.8303571428571427</v>
      </c>
      <c r="E114" s="5">
        <f t="shared" si="20"/>
        <v>41.51785714285713</v>
      </c>
      <c r="F114" s="5">
        <f t="shared" si="21"/>
        <v>27.678571428571423</v>
      </c>
      <c r="G114" s="5">
        <f t="shared" si="22"/>
        <v>16.607142857142854</v>
      </c>
      <c r="H114" s="5">
        <f t="shared" si="23"/>
        <v>13.839285714285712</v>
      </c>
      <c r="I114" s="74">
        <v>16</v>
      </c>
      <c r="J114" s="74">
        <v>1</v>
      </c>
      <c r="K114" s="74">
        <v>1</v>
      </c>
      <c r="L114" s="78">
        <v>38868</v>
      </c>
    </row>
    <row r="115" spans="1:12" s="42" customFormat="1" ht="51.75" thickBot="1">
      <c r="A115" s="32" t="s">
        <v>35</v>
      </c>
      <c r="B115" s="38"/>
      <c r="C115" s="39">
        <v>0.8452380952380949</v>
      </c>
      <c r="D115" s="39"/>
      <c r="E115" s="38"/>
      <c r="F115" s="38"/>
      <c r="G115" s="38"/>
      <c r="H115" s="38"/>
      <c r="I115" s="38"/>
      <c r="J115" s="38"/>
      <c r="K115" s="38"/>
      <c r="L115" s="41"/>
    </row>
    <row r="116" spans="1:12" s="42" customFormat="1" ht="12.75">
      <c r="A116" s="55"/>
      <c r="B116" s="55"/>
      <c r="C116" s="57"/>
      <c r="D116" s="57"/>
      <c r="E116" s="55"/>
      <c r="F116" s="55"/>
      <c r="G116" s="55"/>
      <c r="H116" s="55"/>
      <c r="I116" s="55"/>
      <c r="J116" s="55"/>
      <c r="K116" s="55"/>
      <c r="L116" s="58"/>
    </row>
    <row r="117" spans="1:12" ht="37.5" customHeight="1">
      <c r="A117" s="172" t="s">
        <v>94</v>
      </c>
      <c r="B117" s="171"/>
      <c r="C117" s="171"/>
      <c r="D117" s="171"/>
      <c r="E117" s="171"/>
      <c r="F117" s="171"/>
      <c r="G117" s="171"/>
      <c r="H117" s="171"/>
      <c r="I117" s="171"/>
      <c r="J117" s="171"/>
      <c r="K117" s="171"/>
      <c r="L117" s="171"/>
    </row>
    <row r="118" spans="1:12" ht="13.5" thickBot="1">
      <c r="A118" s="59"/>
      <c r="B118" s="84"/>
      <c r="C118" s="85"/>
      <c r="D118" s="85"/>
      <c r="E118" s="75"/>
      <c r="F118" s="75"/>
      <c r="G118" s="75"/>
      <c r="H118" s="75"/>
      <c r="I118" s="75"/>
      <c r="J118" s="75"/>
      <c r="K118" s="75"/>
      <c r="L118" s="86"/>
    </row>
    <row r="119" spans="1:12" ht="38.25" customHeight="1">
      <c r="A119" s="139" t="s">
        <v>100</v>
      </c>
      <c r="B119" s="140"/>
      <c r="C119" s="140"/>
      <c r="D119" s="140"/>
      <c r="E119" s="140"/>
      <c r="F119" s="140"/>
      <c r="G119" s="120"/>
      <c r="I119" s="121" t="s">
        <v>70</v>
      </c>
      <c r="J119" s="122"/>
      <c r="K119" s="122"/>
      <c r="L119" s="119"/>
    </row>
    <row r="120" spans="1:12" ht="12.75">
      <c r="A120" s="141" t="s">
        <v>97</v>
      </c>
      <c r="B120" s="142"/>
      <c r="C120" s="142"/>
      <c r="D120" s="142"/>
      <c r="E120" s="142"/>
      <c r="F120" s="142"/>
      <c r="G120" s="143"/>
      <c r="I120" s="166" t="s">
        <v>53</v>
      </c>
      <c r="J120" s="167"/>
      <c r="K120" s="168" t="s">
        <v>54</v>
      </c>
      <c r="L120" s="159"/>
    </row>
    <row r="121" spans="1:12" ht="12.75" customHeight="1">
      <c r="A121" s="141" t="s">
        <v>90</v>
      </c>
      <c r="B121" s="142"/>
      <c r="C121" s="142"/>
      <c r="D121" s="142"/>
      <c r="E121" s="142"/>
      <c r="F121" s="142"/>
      <c r="G121" s="143"/>
      <c r="I121" s="163" t="s">
        <v>55</v>
      </c>
      <c r="J121" s="158"/>
      <c r="K121" s="158" t="s">
        <v>56</v>
      </c>
      <c r="L121" s="159"/>
    </row>
    <row r="122" spans="1:12" ht="12.75" customHeight="1">
      <c r="A122" s="160" t="s">
        <v>91</v>
      </c>
      <c r="B122" s="161"/>
      <c r="C122" s="161"/>
      <c r="D122" s="161"/>
      <c r="E122" s="161"/>
      <c r="F122" s="161"/>
      <c r="G122" s="162"/>
      <c r="I122" s="163" t="s">
        <v>57</v>
      </c>
      <c r="J122" s="158"/>
      <c r="K122" s="158" t="s">
        <v>58</v>
      </c>
      <c r="L122" s="159"/>
    </row>
    <row r="123" spans="1:12" ht="13.5" customHeight="1" thickBot="1">
      <c r="A123" s="147" t="s">
        <v>92</v>
      </c>
      <c r="B123" s="148"/>
      <c r="C123" s="148"/>
      <c r="D123" s="148"/>
      <c r="E123" s="148"/>
      <c r="F123" s="148"/>
      <c r="G123" s="149"/>
      <c r="I123" s="163" t="s">
        <v>59</v>
      </c>
      <c r="J123" s="158"/>
      <c r="K123" s="158" t="s">
        <v>60</v>
      </c>
      <c r="L123" s="159"/>
    </row>
    <row r="124" spans="9:12" ht="13.5" thickBot="1">
      <c r="I124" s="169" t="s">
        <v>61</v>
      </c>
      <c r="J124" s="170"/>
      <c r="K124" s="170" t="s">
        <v>62</v>
      </c>
      <c r="L124" s="138"/>
    </row>
    <row r="125" spans="1:12" ht="12.75">
      <c r="A125" s="156" t="s">
        <v>124</v>
      </c>
      <c r="B125" s="157"/>
      <c r="C125" s="157"/>
      <c r="D125" s="157"/>
      <c r="E125" s="157"/>
      <c r="F125" s="157"/>
      <c r="G125" s="157"/>
      <c r="I125" s="87"/>
      <c r="J125" s="87"/>
      <c r="K125" s="87"/>
      <c r="L125" s="13"/>
    </row>
    <row r="126" spans="1:12" ht="12.75">
      <c r="A126" s="15"/>
      <c r="I126" s="87"/>
      <c r="J126" s="87"/>
      <c r="K126" s="87"/>
      <c r="L126" s="13"/>
    </row>
    <row r="127" spans="1:12" ht="12.75" customHeight="1">
      <c r="A127" s="129" t="s">
        <v>46</v>
      </c>
      <c r="B127" s="129"/>
      <c r="C127" s="129"/>
      <c r="D127" s="129"/>
      <c r="E127" s="129"/>
      <c r="F127" s="129"/>
      <c r="G127" s="129"/>
      <c r="H127" s="129"/>
      <c r="I127" s="129"/>
      <c r="J127" s="129"/>
      <c r="K127" s="129"/>
      <c r="L127" s="129"/>
    </row>
    <row r="128" spans="1:12" ht="12.75" customHeight="1">
      <c r="A128" s="129"/>
      <c r="B128" s="129"/>
      <c r="C128" s="129"/>
      <c r="D128" s="129"/>
      <c r="E128" s="129"/>
      <c r="F128" s="129"/>
      <c r="G128" s="129"/>
      <c r="H128" s="129"/>
      <c r="I128" s="129"/>
      <c r="J128" s="129"/>
      <c r="K128" s="129"/>
      <c r="L128" s="129"/>
    </row>
    <row r="129" ht="13.5" thickBot="1"/>
    <row r="130" spans="1:12" ht="12.75" customHeight="1">
      <c r="A130" s="76"/>
      <c r="B130" s="173" t="s">
        <v>108</v>
      </c>
      <c r="C130" s="174"/>
      <c r="D130" s="174"/>
      <c r="E130" s="174"/>
      <c r="F130" s="174"/>
      <c r="G130" s="174"/>
      <c r="H130" s="174"/>
      <c r="I130" s="175"/>
      <c r="J130" s="19"/>
      <c r="K130" s="20"/>
      <c r="L130" s="21"/>
    </row>
    <row r="131" spans="1:12" s="15" customFormat="1" ht="102" customHeight="1">
      <c r="A131" s="22" t="s">
        <v>93</v>
      </c>
      <c r="B131" s="77" t="s">
        <v>27</v>
      </c>
      <c r="C131" s="72" t="s">
        <v>28</v>
      </c>
      <c r="D131" s="72" t="s">
        <v>29</v>
      </c>
      <c r="E131" s="23" t="s">
        <v>63</v>
      </c>
      <c r="F131" s="23" t="s">
        <v>64</v>
      </c>
      <c r="G131" s="23" t="s">
        <v>65</v>
      </c>
      <c r="H131" s="23" t="s">
        <v>66</v>
      </c>
      <c r="I131" s="72" t="s">
        <v>83</v>
      </c>
      <c r="J131" s="72" t="s">
        <v>84</v>
      </c>
      <c r="K131" s="72" t="s">
        <v>85</v>
      </c>
      <c r="L131" s="73" t="s">
        <v>69</v>
      </c>
    </row>
    <row r="132" spans="1:12" ht="12.75">
      <c r="A132" s="22" t="s">
        <v>1</v>
      </c>
      <c r="B132" s="71">
        <f>0.11/27*100</f>
        <v>0.4074074074074074</v>
      </c>
      <c r="C132" s="71">
        <f aca="true" t="shared" si="24" ref="C132:C138">B132*2.5</f>
        <v>1.0185185185185184</v>
      </c>
      <c r="D132" s="71">
        <f aca="true" t="shared" si="25" ref="D132:D138">(C132/100)*30</f>
        <v>0.3055555555555555</v>
      </c>
      <c r="E132" s="5">
        <f aca="true" t="shared" si="26" ref="E132:E138">D132/2*100</f>
        <v>15.277777777777777</v>
      </c>
      <c r="F132" s="5">
        <f aca="true" t="shared" si="27" ref="F132:F138">D132/3*100</f>
        <v>10.185185185185185</v>
      </c>
      <c r="G132" s="5">
        <f aca="true" t="shared" si="28" ref="G132:G138">D132/5*100</f>
        <v>6.11111111111111</v>
      </c>
      <c r="H132" s="5">
        <f aca="true" t="shared" si="29" ref="H132:H138">D132/6*100</f>
        <v>5.092592592592593</v>
      </c>
      <c r="I132" s="81">
        <v>1</v>
      </c>
      <c r="J132" s="74">
        <v>1</v>
      </c>
      <c r="K132" s="74">
        <v>1</v>
      </c>
      <c r="L132" s="78">
        <v>38868</v>
      </c>
    </row>
    <row r="133" spans="1:12" ht="12.75">
      <c r="A133" s="22" t="s">
        <v>17</v>
      </c>
      <c r="B133" s="74">
        <v>0.44</v>
      </c>
      <c r="C133" s="71">
        <f t="shared" si="24"/>
        <v>1.1</v>
      </c>
      <c r="D133" s="71">
        <f t="shared" si="25"/>
        <v>0.33</v>
      </c>
      <c r="E133" s="5">
        <f t="shared" si="26"/>
        <v>16.5</v>
      </c>
      <c r="F133" s="5">
        <f t="shared" si="27"/>
        <v>11</v>
      </c>
      <c r="G133" s="5">
        <f t="shared" si="28"/>
        <v>6.6000000000000005</v>
      </c>
      <c r="H133" s="5">
        <f t="shared" si="29"/>
        <v>5.5</v>
      </c>
      <c r="I133" s="81">
        <v>2</v>
      </c>
      <c r="J133" s="74">
        <v>2</v>
      </c>
      <c r="K133" s="74">
        <v>1</v>
      </c>
      <c r="L133" s="78">
        <v>38868</v>
      </c>
    </row>
    <row r="134" spans="1:12" ht="12.75">
      <c r="A134" s="22" t="s">
        <v>33</v>
      </c>
      <c r="B134" s="74">
        <f>(0.18/40)*100</f>
        <v>0.44999999999999996</v>
      </c>
      <c r="C134" s="71">
        <f t="shared" si="24"/>
        <v>1.125</v>
      </c>
      <c r="D134" s="71">
        <f t="shared" si="25"/>
        <v>0.33749999999999997</v>
      </c>
      <c r="E134" s="5">
        <f t="shared" si="26"/>
        <v>16.875</v>
      </c>
      <c r="F134" s="5">
        <f t="shared" si="27"/>
        <v>11.249999999999998</v>
      </c>
      <c r="G134" s="5">
        <f t="shared" si="28"/>
        <v>6.749999999999999</v>
      </c>
      <c r="H134" s="5">
        <f t="shared" si="29"/>
        <v>5.624999999999999</v>
      </c>
      <c r="I134" s="81">
        <v>3</v>
      </c>
      <c r="J134" s="74">
        <v>2</v>
      </c>
      <c r="K134" s="74">
        <v>1</v>
      </c>
      <c r="L134" s="78">
        <v>38868</v>
      </c>
    </row>
    <row r="135" spans="1:12" ht="12.75">
      <c r="A135" s="22" t="s">
        <v>34</v>
      </c>
      <c r="B135" s="74">
        <v>0.46</v>
      </c>
      <c r="C135" s="71">
        <f t="shared" si="24"/>
        <v>1.1500000000000001</v>
      </c>
      <c r="D135" s="71">
        <f t="shared" si="25"/>
        <v>0.34500000000000003</v>
      </c>
      <c r="E135" s="5">
        <f t="shared" si="26"/>
        <v>17.25</v>
      </c>
      <c r="F135" s="5">
        <f t="shared" si="27"/>
        <v>11.5</v>
      </c>
      <c r="G135" s="5">
        <f t="shared" si="28"/>
        <v>6.9</v>
      </c>
      <c r="H135" s="5">
        <f t="shared" si="29"/>
        <v>5.75</v>
      </c>
      <c r="I135" s="81">
        <v>4</v>
      </c>
      <c r="J135" s="74">
        <v>2</v>
      </c>
      <c r="K135" s="74">
        <v>1</v>
      </c>
      <c r="L135" s="78">
        <v>38868</v>
      </c>
    </row>
    <row r="136" spans="1:12" ht="12.75">
      <c r="A136" s="22" t="s">
        <v>2</v>
      </c>
      <c r="B136" s="71">
        <f>(0.15/32)*100</f>
        <v>0.46875</v>
      </c>
      <c r="C136" s="71">
        <f t="shared" si="24"/>
        <v>1.171875</v>
      </c>
      <c r="D136" s="71">
        <f t="shared" si="25"/>
        <v>0.3515625</v>
      </c>
      <c r="E136" s="5">
        <f t="shared" si="26"/>
        <v>17.578125</v>
      </c>
      <c r="F136" s="5">
        <f t="shared" si="27"/>
        <v>11.71875</v>
      </c>
      <c r="G136" s="5">
        <f t="shared" si="28"/>
        <v>7.03125</v>
      </c>
      <c r="H136" s="5">
        <f t="shared" si="29"/>
        <v>5.859375</v>
      </c>
      <c r="I136" s="74">
        <v>5</v>
      </c>
      <c r="J136" s="74">
        <v>1</v>
      </c>
      <c r="K136" s="74">
        <v>1</v>
      </c>
      <c r="L136" s="78">
        <v>38987</v>
      </c>
    </row>
    <row r="137" spans="1:12" ht="12.75">
      <c r="A137" s="22" t="s">
        <v>4</v>
      </c>
      <c r="B137" s="74">
        <v>0.47</v>
      </c>
      <c r="C137" s="71">
        <f t="shared" si="24"/>
        <v>1.1749999999999998</v>
      </c>
      <c r="D137" s="71">
        <f t="shared" si="25"/>
        <v>0.3524999999999999</v>
      </c>
      <c r="E137" s="5">
        <f t="shared" si="26"/>
        <v>17.624999999999996</v>
      </c>
      <c r="F137" s="5">
        <f t="shared" si="27"/>
        <v>11.749999999999998</v>
      </c>
      <c r="G137" s="5">
        <f t="shared" si="28"/>
        <v>7.049999999999998</v>
      </c>
      <c r="H137" s="5">
        <f t="shared" si="29"/>
        <v>5.874999999999999</v>
      </c>
      <c r="I137" s="81">
        <v>6</v>
      </c>
      <c r="J137" s="74">
        <v>2</v>
      </c>
      <c r="K137" s="74">
        <v>1</v>
      </c>
      <c r="L137" s="78">
        <v>38868</v>
      </c>
    </row>
    <row r="138" spans="1:12" ht="12.75">
      <c r="A138" s="22" t="s">
        <v>36</v>
      </c>
      <c r="B138" s="71">
        <v>0.5</v>
      </c>
      <c r="C138" s="71">
        <f t="shared" si="24"/>
        <v>1.25</v>
      </c>
      <c r="D138" s="71">
        <f t="shared" si="25"/>
        <v>0.375</v>
      </c>
      <c r="E138" s="5">
        <f t="shared" si="26"/>
        <v>18.75</v>
      </c>
      <c r="F138" s="5">
        <f t="shared" si="27"/>
        <v>12.5</v>
      </c>
      <c r="G138" s="5">
        <f t="shared" si="28"/>
        <v>7.5</v>
      </c>
      <c r="H138" s="5">
        <f t="shared" si="29"/>
        <v>6.25</v>
      </c>
      <c r="I138" s="74">
        <v>7</v>
      </c>
      <c r="J138" s="74">
        <v>2</v>
      </c>
      <c r="K138" s="74">
        <v>1</v>
      </c>
      <c r="L138" s="78">
        <v>38868</v>
      </c>
    </row>
    <row r="139" spans="1:12" s="42" customFormat="1" ht="51.75" thickBot="1">
      <c r="A139" s="32" t="s">
        <v>35</v>
      </c>
      <c r="B139" s="40"/>
      <c r="C139" s="39">
        <v>0.22727272727272743</v>
      </c>
      <c r="D139" s="39"/>
      <c r="E139" s="38"/>
      <c r="F139" s="38"/>
      <c r="G139" s="38"/>
      <c r="H139" s="38"/>
      <c r="I139" s="40"/>
      <c r="J139" s="38"/>
      <c r="K139" s="38"/>
      <c r="L139" s="41"/>
    </row>
    <row r="140" spans="1:12" s="42" customFormat="1" ht="12.75">
      <c r="A140" s="55"/>
      <c r="B140" s="56"/>
      <c r="C140" s="57"/>
      <c r="D140" s="57"/>
      <c r="E140" s="55"/>
      <c r="F140" s="55"/>
      <c r="G140" s="55"/>
      <c r="H140" s="55"/>
      <c r="I140" s="56"/>
      <c r="J140" s="55"/>
      <c r="K140" s="55"/>
      <c r="L140" s="58"/>
    </row>
    <row r="141" spans="1:12" s="112" customFormat="1" ht="12.75">
      <c r="A141" s="165" t="s">
        <v>95</v>
      </c>
      <c r="B141" s="165"/>
      <c r="C141" s="165"/>
      <c r="D141" s="165"/>
      <c r="E141" s="165"/>
      <c r="F141" s="165"/>
      <c r="G141" s="165"/>
      <c r="H141" s="165"/>
      <c r="I141" s="165"/>
      <c r="J141" s="165"/>
      <c r="K141" s="165"/>
      <c r="L141" s="165"/>
    </row>
    <row r="142" spans="1:12" s="42" customFormat="1" ht="12.75">
      <c r="A142" s="55"/>
      <c r="B142" s="56"/>
      <c r="C142" s="57"/>
      <c r="D142" s="57"/>
      <c r="E142" s="55"/>
      <c r="F142" s="55"/>
      <c r="G142" s="55"/>
      <c r="H142" s="55"/>
      <c r="I142" s="56"/>
      <c r="J142" s="55"/>
      <c r="K142" s="55"/>
      <c r="L142" s="58"/>
    </row>
    <row r="143" spans="1:12" ht="37.5" customHeight="1">
      <c r="A143" s="171" t="s">
        <v>96</v>
      </c>
      <c r="B143" s="171"/>
      <c r="C143" s="171"/>
      <c r="D143" s="171"/>
      <c r="E143" s="171"/>
      <c r="F143" s="171"/>
      <c r="G143" s="171"/>
      <c r="H143" s="171"/>
      <c r="I143" s="171"/>
      <c r="J143" s="171"/>
      <c r="K143" s="171"/>
      <c r="L143" s="171"/>
    </row>
    <row r="144" spans="1:12" ht="13.5" thickBot="1">
      <c r="A144" s="59"/>
      <c r="B144" s="84"/>
      <c r="C144" s="85"/>
      <c r="D144" s="85"/>
      <c r="E144" s="75"/>
      <c r="F144" s="75"/>
      <c r="G144" s="75"/>
      <c r="H144" s="75"/>
      <c r="I144" s="75"/>
      <c r="J144" s="75"/>
      <c r="K144" s="75"/>
      <c r="L144" s="86"/>
    </row>
    <row r="145" spans="1:12" ht="37.5" customHeight="1">
      <c r="A145" s="139" t="s">
        <v>99</v>
      </c>
      <c r="B145" s="140"/>
      <c r="C145" s="140"/>
      <c r="D145" s="140"/>
      <c r="E145" s="140"/>
      <c r="F145" s="140"/>
      <c r="G145" s="120"/>
      <c r="I145" s="121" t="s">
        <v>70</v>
      </c>
      <c r="J145" s="122"/>
      <c r="K145" s="122"/>
      <c r="L145" s="119"/>
    </row>
    <row r="146" spans="1:12" ht="12.75">
      <c r="A146" s="141" t="s">
        <v>97</v>
      </c>
      <c r="B146" s="142"/>
      <c r="C146" s="142"/>
      <c r="D146" s="142"/>
      <c r="E146" s="142"/>
      <c r="F146" s="142"/>
      <c r="G146" s="143"/>
      <c r="I146" s="166" t="s">
        <v>53</v>
      </c>
      <c r="J146" s="167"/>
      <c r="K146" s="168" t="s">
        <v>54</v>
      </c>
      <c r="L146" s="159"/>
    </row>
    <row r="147" spans="1:12" ht="12.75" customHeight="1">
      <c r="A147" s="141" t="s">
        <v>90</v>
      </c>
      <c r="B147" s="142"/>
      <c r="C147" s="142"/>
      <c r="D147" s="142"/>
      <c r="E147" s="142"/>
      <c r="F147" s="142"/>
      <c r="G147" s="143"/>
      <c r="I147" s="163" t="s">
        <v>55</v>
      </c>
      <c r="J147" s="158"/>
      <c r="K147" s="158" t="s">
        <v>56</v>
      </c>
      <c r="L147" s="159"/>
    </row>
    <row r="148" spans="1:12" ht="12.75" customHeight="1">
      <c r="A148" s="160" t="s">
        <v>91</v>
      </c>
      <c r="B148" s="161"/>
      <c r="C148" s="161"/>
      <c r="D148" s="161"/>
      <c r="E148" s="161"/>
      <c r="F148" s="161"/>
      <c r="G148" s="162"/>
      <c r="I148" s="163" t="s">
        <v>57</v>
      </c>
      <c r="J148" s="158"/>
      <c r="K148" s="158" t="s">
        <v>58</v>
      </c>
      <c r="L148" s="159"/>
    </row>
    <row r="149" spans="1:12" ht="13.5" customHeight="1" thickBot="1">
      <c r="A149" s="147" t="s">
        <v>92</v>
      </c>
      <c r="B149" s="148"/>
      <c r="C149" s="148"/>
      <c r="D149" s="148"/>
      <c r="E149" s="148"/>
      <c r="F149" s="148"/>
      <c r="G149" s="149"/>
      <c r="I149" s="163" t="s">
        <v>59</v>
      </c>
      <c r="J149" s="158"/>
      <c r="K149" s="158" t="s">
        <v>60</v>
      </c>
      <c r="L149" s="159"/>
    </row>
    <row r="150" spans="9:12" ht="13.5" thickBot="1">
      <c r="I150" s="169" t="s">
        <v>61</v>
      </c>
      <c r="J150" s="170"/>
      <c r="K150" s="170" t="s">
        <v>62</v>
      </c>
      <c r="L150" s="138"/>
    </row>
    <row r="151" spans="9:12" ht="12.75">
      <c r="I151" s="87"/>
      <c r="J151" s="87"/>
      <c r="K151" s="87"/>
      <c r="L151" s="13"/>
    </row>
    <row r="152" spans="1:12" ht="12.75" customHeight="1">
      <c r="A152" s="129" t="s">
        <v>46</v>
      </c>
      <c r="B152" s="129"/>
      <c r="C152" s="129"/>
      <c r="D152" s="129"/>
      <c r="E152" s="129"/>
      <c r="F152" s="129"/>
      <c r="G152" s="129"/>
      <c r="H152" s="129"/>
      <c r="I152" s="129"/>
      <c r="J152" s="129"/>
      <c r="K152" s="129"/>
      <c r="L152" s="129"/>
    </row>
    <row r="153" spans="1:12" ht="12.75" customHeight="1">
      <c r="A153" s="129"/>
      <c r="B153" s="129"/>
      <c r="C153" s="129"/>
      <c r="D153" s="129"/>
      <c r="E153" s="129"/>
      <c r="F153" s="129"/>
      <c r="G153" s="129"/>
      <c r="H153" s="129"/>
      <c r="I153" s="129"/>
      <c r="J153" s="129"/>
      <c r="K153" s="129"/>
      <c r="L153" s="129"/>
    </row>
    <row r="154" ht="13.5" thickBot="1"/>
    <row r="155" spans="1:12" ht="12.75" customHeight="1">
      <c r="A155" s="76"/>
      <c r="B155" s="131" t="s">
        <v>109</v>
      </c>
      <c r="C155" s="131"/>
      <c r="D155" s="164"/>
      <c r="E155" s="164"/>
      <c r="F155" s="164"/>
      <c r="G155" s="164"/>
      <c r="H155" s="164"/>
      <c r="I155" s="164"/>
      <c r="J155" s="20"/>
      <c r="K155" s="20"/>
      <c r="L155" s="21"/>
    </row>
    <row r="156" spans="1:12" s="15" customFormat="1" ht="63.75">
      <c r="A156" s="22" t="s">
        <v>93</v>
      </c>
      <c r="B156" s="77" t="s">
        <v>27</v>
      </c>
      <c r="C156" s="72" t="s">
        <v>28</v>
      </c>
      <c r="D156" s="72" t="s">
        <v>29</v>
      </c>
      <c r="E156" s="23" t="s">
        <v>63</v>
      </c>
      <c r="F156" s="23" t="s">
        <v>64</v>
      </c>
      <c r="G156" s="23" t="s">
        <v>65</v>
      </c>
      <c r="H156" s="23" t="s">
        <v>66</v>
      </c>
      <c r="I156" s="72" t="s">
        <v>83</v>
      </c>
      <c r="J156" s="72" t="s">
        <v>84</v>
      </c>
      <c r="K156" s="72" t="s">
        <v>85</v>
      </c>
      <c r="L156" s="73" t="s">
        <v>69</v>
      </c>
    </row>
    <row r="157" spans="1:12" ht="12.75">
      <c r="A157" s="22" t="s">
        <v>36</v>
      </c>
      <c r="B157" s="74">
        <v>0.55</v>
      </c>
      <c r="C157" s="71">
        <f aca="true" t="shared" si="30" ref="C157:C166">B157*2.5</f>
        <v>1.375</v>
      </c>
      <c r="D157" s="71">
        <f aca="true" t="shared" si="31" ref="D157:D166">(C157/100)*30</f>
        <v>0.4125</v>
      </c>
      <c r="E157" s="5">
        <f aca="true" t="shared" si="32" ref="E157:E166">D157/2*100</f>
        <v>20.625</v>
      </c>
      <c r="F157" s="5">
        <f aca="true" t="shared" si="33" ref="F157:F166">D157/3*100</f>
        <v>13.749999999999998</v>
      </c>
      <c r="G157" s="5">
        <f aca="true" t="shared" si="34" ref="G157:G166">D157/5*100</f>
        <v>8.249999999999998</v>
      </c>
      <c r="H157" s="5">
        <f aca="true" t="shared" si="35" ref="H157:H166">D157/6*100</f>
        <v>6.874999999999999</v>
      </c>
      <c r="I157" s="74">
        <v>1</v>
      </c>
      <c r="J157" s="74">
        <v>2</v>
      </c>
      <c r="K157" s="74">
        <v>1</v>
      </c>
      <c r="L157" s="78">
        <v>38868</v>
      </c>
    </row>
    <row r="158" spans="1:12" ht="12.75">
      <c r="A158" s="22" t="s">
        <v>5</v>
      </c>
      <c r="B158" s="74">
        <v>0.55</v>
      </c>
      <c r="C158" s="71">
        <f t="shared" si="30"/>
        <v>1.375</v>
      </c>
      <c r="D158" s="71">
        <f t="shared" si="31"/>
        <v>0.4125</v>
      </c>
      <c r="E158" s="5">
        <f t="shared" si="32"/>
        <v>20.625</v>
      </c>
      <c r="F158" s="5">
        <f t="shared" si="33"/>
        <v>13.749999999999998</v>
      </c>
      <c r="G158" s="5">
        <f t="shared" si="34"/>
        <v>8.249999999999998</v>
      </c>
      <c r="H158" s="5">
        <f t="shared" si="35"/>
        <v>6.874999999999999</v>
      </c>
      <c r="I158" s="74">
        <v>1</v>
      </c>
      <c r="J158" s="74">
        <v>2</v>
      </c>
      <c r="K158" s="74">
        <v>1</v>
      </c>
      <c r="L158" s="78">
        <v>38869</v>
      </c>
    </row>
    <row r="159" spans="1:12" ht="12.75">
      <c r="A159" s="22" t="s">
        <v>37</v>
      </c>
      <c r="B159" s="74">
        <v>0.55</v>
      </c>
      <c r="C159" s="71">
        <f t="shared" si="30"/>
        <v>1.375</v>
      </c>
      <c r="D159" s="71">
        <f t="shared" si="31"/>
        <v>0.4125</v>
      </c>
      <c r="E159" s="5">
        <f t="shared" si="32"/>
        <v>20.625</v>
      </c>
      <c r="F159" s="5">
        <f t="shared" si="33"/>
        <v>13.749999999999998</v>
      </c>
      <c r="G159" s="5">
        <f t="shared" si="34"/>
        <v>8.249999999999998</v>
      </c>
      <c r="H159" s="5">
        <f t="shared" si="35"/>
        <v>6.874999999999999</v>
      </c>
      <c r="I159" s="74">
        <v>1</v>
      </c>
      <c r="J159" s="74">
        <v>2</v>
      </c>
      <c r="K159" s="74">
        <v>1</v>
      </c>
      <c r="L159" s="78">
        <v>38868</v>
      </c>
    </row>
    <row r="160" spans="1:12" ht="12.75">
      <c r="A160" s="22" t="s">
        <v>38</v>
      </c>
      <c r="B160" s="74">
        <v>0.55</v>
      </c>
      <c r="C160" s="71">
        <f t="shared" si="30"/>
        <v>1.375</v>
      </c>
      <c r="D160" s="71">
        <f t="shared" si="31"/>
        <v>0.4125</v>
      </c>
      <c r="E160" s="5">
        <f t="shared" si="32"/>
        <v>20.625</v>
      </c>
      <c r="F160" s="5">
        <f t="shared" si="33"/>
        <v>13.749999999999998</v>
      </c>
      <c r="G160" s="5">
        <f t="shared" si="34"/>
        <v>8.249999999999998</v>
      </c>
      <c r="H160" s="5">
        <f t="shared" si="35"/>
        <v>6.874999999999999</v>
      </c>
      <c r="I160" s="74">
        <v>1</v>
      </c>
      <c r="J160" s="74">
        <v>2</v>
      </c>
      <c r="K160" s="74">
        <v>1</v>
      </c>
      <c r="L160" s="78">
        <v>38868</v>
      </c>
    </row>
    <row r="161" spans="1:12" ht="12.75">
      <c r="A161" s="22" t="s">
        <v>2</v>
      </c>
      <c r="B161" s="71">
        <f>(0.18/31)*100</f>
        <v>0.5806451612903225</v>
      </c>
      <c r="C161" s="71">
        <f t="shared" si="30"/>
        <v>1.4516129032258063</v>
      </c>
      <c r="D161" s="71">
        <f t="shared" si="31"/>
        <v>0.4354838709677419</v>
      </c>
      <c r="E161" s="5">
        <f t="shared" si="32"/>
        <v>21.774193548387093</v>
      </c>
      <c r="F161" s="5">
        <f t="shared" si="33"/>
        <v>14.516129032258062</v>
      </c>
      <c r="G161" s="5">
        <f t="shared" si="34"/>
        <v>8.709677419354838</v>
      </c>
      <c r="H161" s="5">
        <f t="shared" si="35"/>
        <v>7.258064516129031</v>
      </c>
      <c r="I161" s="74">
        <v>6</v>
      </c>
      <c r="J161" s="74">
        <v>2</v>
      </c>
      <c r="K161" s="74">
        <v>1</v>
      </c>
      <c r="L161" s="78">
        <v>38987</v>
      </c>
    </row>
    <row r="162" spans="1:12" ht="12.75">
      <c r="A162" s="22" t="s">
        <v>11</v>
      </c>
      <c r="B162" s="74">
        <v>0.75</v>
      </c>
      <c r="C162" s="71">
        <f t="shared" si="30"/>
        <v>1.875</v>
      </c>
      <c r="D162" s="71">
        <f t="shared" si="31"/>
        <v>0.5625</v>
      </c>
      <c r="E162" s="5">
        <f t="shared" si="32"/>
        <v>28.125</v>
      </c>
      <c r="F162" s="5">
        <f t="shared" si="33"/>
        <v>18.75</v>
      </c>
      <c r="G162" s="5">
        <f t="shared" si="34"/>
        <v>11.25</v>
      </c>
      <c r="H162" s="5">
        <f t="shared" si="35"/>
        <v>9.375</v>
      </c>
      <c r="I162" s="74">
        <v>7</v>
      </c>
      <c r="J162" s="74">
        <v>2</v>
      </c>
      <c r="K162" s="74">
        <v>1</v>
      </c>
      <c r="L162" s="78">
        <v>38869</v>
      </c>
    </row>
    <row r="163" spans="1:12" ht="12.75">
      <c r="A163" s="22" t="s">
        <v>31</v>
      </c>
      <c r="B163" s="74">
        <v>0.75</v>
      </c>
      <c r="C163" s="71">
        <f t="shared" si="30"/>
        <v>1.875</v>
      </c>
      <c r="D163" s="71">
        <f t="shared" si="31"/>
        <v>0.5625</v>
      </c>
      <c r="E163" s="5">
        <f t="shared" si="32"/>
        <v>28.125</v>
      </c>
      <c r="F163" s="5">
        <f t="shared" si="33"/>
        <v>18.75</v>
      </c>
      <c r="G163" s="5">
        <f t="shared" si="34"/>
        <v>11.25</v>
      </c>
      <c r="H163" s="5">
        <f t="shared" si="35"/>
        <v>9.375</v>
      </c>
      <c r="I163" s="74">
        <v>7</v>
      </c>
      <c r="J163" s="74">
        <v>2</v>
      </c>
      <c r="K163" s="74">
        <v>1</v>
      </c>
      <c r="L163" s="78">
        <v>38869</v>
      </c>
    </row>
    <row r="164" spans="1:12" ht="12.75">
      <c r="A164" s="22" t="s">
        <v>14</v>
      </c>
      <c r="B164" s="74">
        <v>0.75</v>
      </c>
      <c r="C164" s="71">
        <f t="shared" si="30"/>
        <v>1.875</v>
      </c>
      <c r="D164" s="71">
        <f t="shared" si="31"/>
        <v>0.5625</v>
      </c>
      <c r="E164" s="5">
        <f t="shared" si="32"/>
        <v>28.125</v>
      </c>
      <c r="F164" s="5">
        <f t="shared" si="33"/>
        <v>18.75</v>
      </c>
      <c r="G164" s="5">
        <f t="shared" si="34"/>
        <v>11.25</v>
      </c>
      <c r="H164" s="5">
        <f t="shared" si="35"/>
        <v>9.375</v>
      </c>
      <c r="I164" s="74">
        <v>7</v>
      </c>
      <c r="J164" s="74">
        <v>2</v>
      </c>
      <c r="K164" s="74">
        <v>1</v>
      </c>
      <c r="L164" s="78">
        <v>38869</v>
      </c>
    </row>
    <row r="165" spans="1:12" ht="12.75">
      <c r="A165" s="22" t="s">
        <v>32</v>
      </c>
      <c r="B165" s="74">
        <v>0.75</v>
      </c>
      <c r="C165" s="71">
        <f t="shared" si="30"/>
        <v>1.875</v>
      </c>
      <c r="D165" s="71">
        <f t="shared" si="31"/>
        <v>0.5625</v>
      </c>
      <c r="E165" s="5">
        <f t="shared" si="32"/>
        <v>28.125</v>
      </c>
      <c r="F165" s="5">
        <f t="shared" si="33"/>
        <v>18.75</v>
      </c>
      <c r="G165" s="5">
        <f t="shared" si="34"/>
        <v>11.25</v>
      </c>
      <c r="H165" s="5">
        <f t="shared" si="35"/>
        <v>9.375</v>
      </c>
      <c r="I165" s="74">
        <v>7</v>
      </c>
      <c r="J165" s="74">
        <v>2</v>
      </c>
      <c r="K165" s="74">
        <v>1</v>
      </c>
      <c r="L165" s="78">
        <v>38869</v>
      </c>
    </row>
    <row r="166" spans="1:12" ht="12.75">
      <c r="A166" s="22" t="s">
        <v>39</v>
      </c>
      <c r="B166" s="74">
        <v>0.75</v>
      </c>
      <c r="C166" s="71">
        <f t="shared" si="30"/>
        <v>1.875</v>
      </c>
      <c r="D166" s="71">
        <f t="shared" si="31"/>
        <v>0.5625</v>
      </c>
      <c r="E166" s="5">
        <f t="shared" si="32"/>
        <v>28.125</v>
      </c>
      <c r="F166" s="5">
        <f t="shared" si="33"/>
        <v>18.75</v>
      </c>
      <c r="G166" s="5">
        <f t="shared" si="34"/>
        <v>11.25</v>
      </c>
      <c r="H166" s="5">
        <f t="shared" si="35"/>
        <v>9.375</v>
      </c>
      <c r="I166" s="74">
        <v>7</v>
      </c>
      <c r="J166" s="74">
        <v>2</v>
      </c>
      <c r="K166" s="74">
        <v>1</v>
      </c>
      <c r="L166" s="78">
        <v>38869</v>
      </c>
    </row>
    <row r="167" spans="1:12" s="42" customFormat="1" ht="51.75" thickBot="1">
      <c r="A167" s="32" t="s">
        <v>35</v>
      </c>
      <c r="B167" s="40"/>
      <c r="C167" s="39">
        <v>0.36363636363636365</v>
      </c>
      <c r="D167" s="39"/>
      <c r="E167" s="38"/>
      <c r="F167" s="38"/>
      <c r="G167" s="38"/>
      <c r="H167" s="38"/>
      <c r="I167" s="38"/>
      <c r="J167" s="38"/>
      <c r="K167" s="38"/>
      <c r="L167" s="41"/>
    </row>
    <row r="168" spans="1:12" s="42" customFormat="1" ht="12.75">
      <c r="A168" s="55"/>
      <c r="B168" s="56"/>
      <c r="C168" s="57"/>
      <c r="D168" s="57"/>
      <c r="E168" s="55"/>
      <c r="F168" s="55"/>
      <c r="G168" s="55"/>
      <c r="H168" s="55"/>
      <c r="I168" s="55"/>
      <c r="J168" s="55"/>
      <c r="K168" s="55"/>
      <c r="L168" s="58"/>
    </row>
    <row r="169" spans="1:12" s="42" customFormat="1" ht="12.75">
      <c r="A169" s="165" t="s">
        <v>95</v>
      </c>
      <c r="B169" s="165"/>
      <c r="C169" s="165"/>
      <c r="D169" s="165"/>
      <c r="E169" s="165"/>
      <c r="F169" s="165"/>
      <c r="G169" s="165"/>
      <c r="H169" s="165"/>
      <c r="I169" s="165"/>
      <c r="J169" s="165"/>
      <c r="K169" s="165"/>
      <c r="L169" s="165"/>
    </row>
    <row r="170" spans="1:12" ht="12.75">
      <c r="A170" s="55"/>
      <c r="B170" s="56"/>
      <c r="C170" s="57"/>
      <c r="D170" s="57"/>
      <c r="E170" s="55"/>
      <c r="F170" s="55"/>
      <c r="G170" s="55"/>
      <c r="H170" s="55"/>
      <c r="I170" s="56"/>
      <c r="J170" s="55"/>
      <c r="K170" s="55"/>
      <c r="L170" s="58"/>
    </row>
    <row r="171" spans="1:12" ht="37.5" customHeight="1">
      <c r="A171" s="171" t="s">
        <v>96</v>
      </c>
      <c r="B171" s="171"/>
      <c r="C171" s="171"/>
      <c r="D171" s="171"/>
      <c r="E171" s="171"/>
      <c r="F171" s="171"/>
      <c r="G171" s="171"/>
      <c r="H171" s="171"/>
      <c r="I171" s="171"/>
      <c r="J171" s="171"/>
      <c r="K171" s="171"/>
      <c r="L171" s="171"/>
    </row>
    <row r="172" spans="1:12" ht="13.5" thickBot="1">
      <c r="A172" s="59"/>
      <c r="B172" s="84"/>
      <c r="C172" s="85"/>
      <c r="D172" s="85"/>
      <c r="E172" s="75"/>
      <c r="F172" s="75"/>
      <c r="G172" s="75"/>
      <c r="H172" s="75"/>
      <c r="I172" s="75"/>
      <c r="J172" s="75"/>
      <c r="K172" s="75"/>
      <c r="L172" s="86"/>
    </row>
    <row r="173" spans="1:12" ht="38.25" customHeight="1">
      <c r="A173" s="139" t="s">
        <v>98</v>
      </c>
      <c r="B173" s="140"/>
      <c r="C173" s="140"/>
      <c r="D173" s="140"/>
      <c r="E173" s="140"/>
      <c r="F173" s="140"/>
      <c r="G173" s="120"/>
      <c r="I173" s="121" t="s">
        <v>70</v>
      </c>
      <c r="J173" s="122"/>
      <c r="K173" s="122"/>
      <c r="L173" s="119"/>
    </row>
    <row r="174" spans="1:12" ht="12.75">
      <c r="A174" s="141" t="s">
        <v>97</v>
      </c>
      <c r="B174" s="142"/>
      <c r="C174" s="142"/>
      <c r="D174" s="142"/>
      <c r="E174" s="142"/>
      <c r="F174" s="142"/>
      <c r="G174" s="143"/>
      <c r="I174" s="166" t="s">
        <v>53</v>
      </c>
      <c r="J174" s="167"/>
      <c r="K174" s="168" t="s">
        <v>54</v>
      </c>
      <c r="L174" s="159"/>
    </row>
    <row r="175" spans="1:12" ht="12.75" customHeight="1">
      <c r="A175" s="141" t="s">
        <v>90</v>
      </c>
      <c r="B175" s="142"/>
      <c r="C175" s="142"/>
      <c r="D175" s="142"/>
      <c r="E175" s="142"/>
      <c r="F175" s="142"/>
      <c r="G175" s="143"/>
      <c r="I175" s="163" t="s">
        <v>55</v>
      </c>
      <c r="J175" s="158"/>
      <c r="K175" s="158" t="s">
        <v>56</v>
      </c>
      <c r="L175" s="159"/>
    </row>
    <row r="176" spans="1:12" ht="12.75" customHeight="1">
      <c r="A176" s="160" t="s">
        <v>91</v>
      </c>
      <c r="B176" s="161"/>
      <c r="C176" s="161"/>
      <c r="D176" s="161"/>
      <c r="E176" s="161"/>
      <c r="F176" s="161"/>
      <c r="G176" s="162"/>
      <c r="I176" s="163" t="s">
        <v>57</v>
      </c>
      <c r="J176" s="158"/>
      <c r="K176" s="158" t="s">
        <v>58</v>
      </c>
      <c r="L176" s="159"/>
    </row>
    <row r="177" spans="1:12" ht="13.5" customHeight="1" thickBot="1">
      <c r="A177" s="147" t="s">
        <v>92</v>
      </c>
      <c r="B177" s="148"/>
      <c r="C177" s="148"/>
      <c r="D177" s="148"/>
      <c r="E177" s="148"/>
      <c r="F177" s="148"/>
      <c r="G177" s="149"/>
      <c r="I177" s="163" t="s">
        <v>59</v>
      </c>
      <c r="J177" s="158"/>
      <c r="K177" s="158" t="s">
        <v>60</v>
      </c>
      <c r="L177" s="159"/>
    </row>
    <row r="178" spans="9:12" ht="13.5" thickBot="1">
      <c r="I178" s="169" t="s">
        <v>61</v>
      </c>
      <c r="J178" s="170"/>
      <c r="K178" s="170" t="s">
        <v>62</v>
      </c>
      <c r="L178" s="138"/>
    </row>
    <row r="179" spans="1:12" ht="12.75">
      <c r="A179" s="156" t="s">
        <v>122</v>
      </c>
      <c r="B179" s="157"/>
      <c r="C179" s="157"/>
      <c r="D179" s="157"/>
      <c r="E179" s="157"/>
      <c r="F179" s="157"/>
      <c r="G179" s="157"/>
      <c r="I179" s="87"/>
      <c r="J179" s="87"/>
      <c r="K179" s="87"/>
      <c r="L179" s="13"/>
    </row>
    <row r="180" spans="9:12" ht="12.75">
      <c r="I180" s="87"/>
      <c r="J180" s="87"/>
      <c r="K180" s="87"/>
      <c r="L180" s="13"/>
    </row>
  </sheetData>
  <mergeCells count="122">
    <mergeCell ref="I124:J124"/>
    <mergeCell ref="K124:L124"/>
    <mergeCell ref="A127:L128"/>
    <mergeCell ref="A152:L153"/>
    <mergeCell ref="A141:L141"/>
    <mergeCell ref="A149:G149"/>
    <mergeCell ref="I149:J149"/>
    <mergeCell ref="K149:L149"/>
    <mergeCell ref="I150:J150"/>
    <mergeCell ref="K150:L150"/>
    <mergeCell ref="A117:L117"/>
    <mergeCell ref="A119:G119"/>
    <mergeCell ref="I119:L119"/>
    <mergeCell ref="A122:G122"/>
    <mergeCell ref="I122:J122"/>
    <mergeCell ref="K122:L122"/>
    <mergeCell ref="K120:L120"/>
    <mergeCell ref="A121:G121"/>
    <mergeCell ref="I121:J121"/>
    <mergeCell ref="K121:L121"/>
    <mergeCell ref="A94:L95"/>
    <mergeCell ref="A143:L143"/>
    <mergeCell ref="A145:G145"/>
    <mergeCell ref="I145:L145"/>
    <mergeCell ref="B130:I130"/>
    <mergeCell ref="A123:G123"/>
    <mergeCell ref="I123:J123"/>
    <mergeCell ref="K123:L123"/>
    <mergeCell ref="A120:G120"/>
    <mergeCell ref="I120:J120"/>
    <mergeCell ref="A90:G90"/>
    <mergeCell ref="I90:J90"/>
    <mergeCell ref="K90:L90"/>
    <mergeCell ref="I91:J91"/>
    <mergeCell ref="K91:L91"/>
    <mergeCell ref="A88:G88"/>
    <mergeCell ref="I88:J88"/>
    <mergeCell ref="K88:L88"/>
    <mergeCell ref="A89:G89"/>
    <mergeCell ref="I89:J89"/>
    <mergeCell ref="K89:L89"/>
    <mergeCell ref="A84:L84"/>
    <mergeCell ref="A86:G86"/>
    <mergeCell ref="I86:L86"/>
    <mergeCell ref="A87:G87"/>
    <mergeCell ref="I87:J87"/>
    <mergeCell ref="K87:L87"/>
    <mergeCell ref="A60:L61"/>
    <mergeCell ref="A32:L33"/>
    <mergeCell ref="A1:L2"/>
    <mergeCell ref="A146:G146"/>
    <mergeCell ref="I146:J146"/>
    <mergeCell ref="K146:L146"/>
    <mergeCell ref="A55:G55"/>
    <mergeCell ref="I55:J55"/>
    <mergeCell ref="K55:L55"/>
    <mergeCell ref="I56:J56"/>
    <mergeCell ref="I52:J52"/>
    <mergeCell ref="K52:L52"/>
    <mergeCell ref="K56:L56"/>
    <mergeCell ref="A53:G53"/>
    <mergeCell ref="I53:J53"/>
    <mergeCell ref="K53:L53"/>
    <mergeCell ref="A54:G54"/>
    <mergeCell ref="I54:J54"/>
    <mergeCell ref="K54:L54"/>
    <mergeCell ref="K28:L28"/>
    <mergeCell ref="I29:J29"/>
    <mergeCell ref="K29:L29"/>
    <mergeCell ref="A49:L49"/>
    <mergeCell ref="A47:L47"/>
    <mergeCell ref="I178:J178"/>
    <mergeCell ref="K178:L178"/>
    <mergeCell ref="A171:L171"/>
    <mergeCell ref="A22:L22"/>
    <mergeCell ref="A24:G24"/>
    <mergeCell ref="I24:L24"/>
    <mergeCell ref="A25:G25"/>
    <mergeCell ref="I25:J25"/>
    <mergeCell ref="K25:L25"/>
    <mergeCell ref="A26:G26"/>
    <mergeCell ref="I176:J176"/>
    <mergeCell ref="K176:L176"/>
    <mergeCell ref="I177:J177"/>
    <mergeCell ref="K177:L177"/>
    <mergeCell ref="I174:J174"/>
    <mergeCell ref="K174:L174"/>
    <mergeCell ref="I175:J175"/>
    <mergeCell ref="K175:L175"/>
    <mergeCell ref="B4:I4"/>
    <mergeCell ref="B35:I35"/>
    <mergeCell ref="B63:I63"/>
    <mergeCell ref="B97:I97"/>
    <mergeCell ref="I26:J26"/>
    <mergeCell ref="A28:G28"/>
    <mergeCell ref="I28:J28"/>
    <mergeCell ref="A51:G51"/>
    <mergeCell ref="I51:L51"/>
    <mergeCell ref="A52:G52"/>
    <mergeCell ref="I173:L173"/>
    <mergeCell ref="A147:G147"/>
    <mergeCell ref="I147:J147"/>
    <mergeCell ref="B155:I155"/>
    <mergeCell ref="A148:G148"/>
    <mergeCell ref="I148:J148"/>
    <mergeCell ref="K148:L148"/>
    <mergeCell ref="A169:L169"/>
    <mergeCell ref="K147:L147"/>
    <mergeCell ref="K26:L26"/>
    <mergeCell ref="A27:G27"/>
    <mergeCell ref="I27:J27"/>
    <mergeCell ref="K27:L27"/>
    <mergeCell ref="A179:G179"/>
    <mergeCell ref="A92:G92"/>
    <mergeCell ref="A30:G30"/>
    <mergeCell ref="A57:G57"/>
    <mergeCell ref="A125:G125"/>
    <mergeCell ref="A174:G174"/>
    <mergeCell ref="A175:G175"/>
    <mergeCell ref="A176:G176"/>
    <mergeCell ref="A177:G177"/>
    <mergeCell ref="A173:G173"/>
  </mergeCells>
  <printOptions/>
  <pageMargins left="0.75" right="0.75" top="1" bottom="1" header="0.5" footer="0.5"/>
  <pageSetup fitToHeight="6" horizontalDpi="600" verticalDpi="600" orientation="landscape" paperSize="9" scale="78" r:id="rId1"/>
  <rowBreaks count="5" manualBreakCount="5">
    <brk id="31" max="11" man="1"/>
    <brk id="59" max="11" man="1"/>
    <brk id="93" max="11" man="1"/>
    <brk id="126" max="11" man="1"/>
    <brk id="151" max="11" man="1"/>
  </rowBreaks>
</worksheet>
</file>

<file path=xl/worksheets/sheet3.xml><?xml version="1.0" encoding="utf-8"?>
<worksheet xmlns="http://schemas.openxmlformats.org/spreadsheetml/2006/main" xmlns:r="http://schemas.openxmlformats.org/officeDocument/2006/relationships">
  <dimension ref="A1:L99"/>
  <sheetViews>
    <sheetView workbookViewId="0" topLeftCell="A68">
      <selection activeCell="P76" sqref="P76"/>
    </sheetView>
  </sheetViews>
  <sheetFormatPr defaultColWidth="9.140625" defaultRowHeight="12.75"/>
  <cols>
    <col min="1" max="1" width="12.28125" style="2" bestFit="1" customWidth="1"/>
    <col min="2" max="4" width="9.140625" style="2" customWidth="1"/>
    <col min="5" max="8" width="12.28125" style="2" customWidth="1"/>
    <col min="9" max="9" width="10.7109375" style="2" customWidth="1"/>
    <col min="10" max="10" width="11.8515625" style="2" customWidth="1"/>
    <col min="11" max="11" width="13.140625" style="2" customWidth="1"/>
    <col min="12" max="12" width="11.28125" style="3" customWidth="1"/>
    <col min="13" max="16384" width="9.140625" style="2" customWidth="1"/>
  </cols>
  <sheetData>
    <row r="1" spans="1:12" ht="12.75">
      <c r="A1" s="176" t="s">
        <v>45</v>
      </c>
      <c r="B1" s="177"/>
      <c r="C1" s="177"/>
      <c r="D1" s="177"/>
      <c r="E1" s="177"/>
      <c r="F1" s="177"/>
      <c r="G1" s="177"/>
      <c r="H1" s="177"/>
      <c r="I1" s="177"/>
      <c r="J1" s="177"/>
      <c r="K1" s="177"/>
      <c r="L1" s="177"/>
    </row>
    <row r="2" spans="1:12" s="88" customFormat="1" ht="12.75">
      <c r="A2" s="177"/>
      <c r="B2" s="177"/>
      <c r="C2" s="177"/>
      <c r="D2" s="177"/>
      <c r="E2" s="177"/>
      <c r="F2" s="177"/>
      <c r="G2" s="177"/>
      <c r="H2" s="177"/>
      <c r="I2" s="177"/>
      <c r="J2" s="177"/>
      <c r="K2" s="177"/>
      <c r="L2" s="177"/>
    </row>
    <row r="3" s="88" customFormat="1" ht="13.5" thickBot="1">
      <c r="L3" s="89"/>
    </row>
    <row r="4" spans="1:12" s="90" customFormat="1" ht="12.75">
      <c r="A4" s="178" t="s">
        <v>115</v>
      </c>
      <c r="B4" s="179"/>
      <c r="C4" s="179"/>
      <c r="D4" s="179"/>
      <c r="E4" s="179"/>
      <c r="F4" s="179"/>
      <c r="G4" s="179"/>
      <c r="H4" s="179"/>
      <c r="I4" s="179"/>
      <c r="J4" s="179"/>
      <c r="K4" s="179"/>
      <c r="L4" s="180"/>
    </row>
    <row r="5" spans="1:12" s="90" customFormat="1" ht="63.75">
      <c r="A5" s="91" t="s">
        <v>93</v>
      </c>
      <c r="B5" s="92" t="s">
        <v>27</v>
      </c>
      <c r="C5" s="93" t="s">
        <v>28</v>
      </c>
      <c r="D5" s="93" t="s">
        <v>29</v>
      </c>
      <c r="E5" s="1" t="s">
        <v>86</v>
      </c>
      <c r="F5" s="1" t="s">
        <v>87</v>
      </c>
      <c r="G5" s="1" t="s">
        <v>88</v>
      </c>
      <c r="H5" s="1" t="s">
        <v>89</v>
      </c>
      <c r="I5" s="72" t="s">
        <v>83</v>
      </c>
      <c r="J5" s="72" t="s">
        <v>84</v>
      </c>
      <c r="K5" s="72" t="s">
        <v>85</v>
      </c>
      <c r="L5" s="73" t="s">
        <v>69</v>
      </c>
    </row>
    <row r="6" spans="1:12" s="90" customFormat="1" ht="12.75">
      <c r="A6" s="91" t="s">
        <v>34</v>
      </c>
      <c r="B6" s="94">
        <f>(0.049/25)*100</f>
        <v>0.196</v>
      </c>
      <c r="C6" s="94">
        <f>B6*2.5</f>
        <v>0.49</v>
      </c>
      <c r="D6" s="94">
        <f aca="true" t="shared" si="0" ref="D6:D15">(C6/100)*30</f>
        <v>0.147</v>
      </c>
      <c r="E6" s="94">
        <f aca="true" t="shared" si="1" ref="E6:E15">D6/2*100</f>
        <v>7.35</v>
      </c>
      <c r="F6" s="94">
        <f aca="true" t="shared" si="2" ref="F6:F15">D6/3*100</f>
        <v>4.8999999999999995</v>
      </c>
      <c r="G6" s="94">
        <f aca="true" t="shared" si="3" ref="G6:G15">D6/5*100</f>
        <v>2.94</v>
      </c>
      <c r="H6" s="94">
        <f aca="true" t="shared" si="4" ref="H6:H15">D6/6*100</f>
        <v>2.4499999999999997</v>
      </c>
      <c r="I6" s="95">
        <v>1</v>
      </c>
      <c r="J6" s="96">
        <v>2</v>
      </c>
      <c r="K6" s="96">
        <v>1</v>
      </c>
      <c r="L6" s="97">
        <v>38958</v>
      </c>
    </row>
    <row r="7" spans="1:12" s="90" customFormat="1" ht="12.75">
      <c r="A7" s="91" t="s">
        <v>37</v>
      </c>
      <c r="B7" s="94">
        <v>0.2</v>
      </c>
      <c r="C7" s="94">
        <f>B7*2.5</f>
        <v>0.5</v>
      </c>
      <c r="D7" s="94">
        <f t="shared" si="0"/>
        <v>0.15</v>
      </c>
      <c r="E7" s="94">
        <f t="shared" si="1"/>
        <v>7.5</v>
      </c>
      <c r="F7" s="94">
        <f t="shared" si="2"/>
        <v>5</v>
      </c>
      <c r="G7" s="94">
        <f t="shared" si="3"/>
        <v>3</v>
      </c>
      <c r="H7" s="94">
        <f t="shared" si="4"/>
        <v>2.5</v>
      </c>
      <c r="I7" s="95">
        <v>2</v>
      </c>
      <c r="J7" s="96">
        <v>2</v>
      </c>
      <c r="K7" s="96">
        <v>1</v>
      </c>
      <c r="L7" s="97">
        <v>38958</v>
      </c>
    </row>
    <row r="8" spans="1:12" s="90" customFormat="1" ht="12.75">
      <c r="A8" s="91" t="s">
        <v>14</v>
      </c>
      <c r="B8" s="94">
        <v>0.2</v>
      </c>
      <c r="C8" s="94">
        <f>B8*2.5</f>
        <v>0.5</v>
      </c>
      <c r="D8" s="94">
        <f t="shared" si="0"/>
        <v>0.15</v>
      </c>
      <c r="E8" s="94">
        <f t="shared" si="1"/>
        <v>7.5</v>
      </c>
      <c r="F8" s="94">
        <f t="shared" si="2"/>
        <v>5</v>
      </c>
      <c r="G8" s="94">
        <f t="shared" si="3"/>
        <v>3</v>
      </c>
      <c r="H8" s="94">
        <f t="shared" si="4"/>
        <v>2.5</v>
      </c>
      <c r="I8" s="95">
        <v>2</v>
      </c>
      <c r="J8" s="96">
        <v>2</v>
      </c>
      <c r="K8" s="96">
        <v>1</v>
      </c>
      <c r="L8" s="97">
        <v>38958</v>
      </c>
    </row>
    <row r="9" spans="1:12" s="90" customFormat="1" ht="12.75">
      <c r="A9" s="91" t="s">
        <v>4</v>
      </c>
      <c r="B9" s="94">
        <v>0.233</v>
      </c>
      <c r="C9" s="94">
        <f>B9*2.5</f>
        <v>0.5825</v>
      </c>
      <c r="D9" s="94">
        <f t="shared" si="0"/>
        <v>0.17475000000000002</v>
      </c>
      <c r="E9" s="94">
        <f t="shared" si="1"/>
        <v>8.7375</v>
      </c>
      <c r="F9" s="94">
        <f t="shared" si="2"/>
        <v>5.825</v>
      </c>
      <c r="G9" s="94">
        <f t="shared" si="3"/>
        <v>3.495</v>
      </c>
      <c r="H9" s="94">
        <f t="shared" si="4"/>
        <v>2.9125</v>
      </c>
      <c r="I9" s="95">
        <v>4</v>
      </c>
      <c r="J9" s="96">
        <v>2</v>
      </c>
      <c r="K9" s="96">
        <v>1</v>
      </c>
      <c r="L9" s="97">
        <v>38958</v>
      </c>
    </row>
    <row r="10" spans="1:12" s="90" customFormat="1" ht="12.75">
      <c r="A10" s="91" t="s">
        <v>5</v>
      </c>
      <c r="B10" s="94" t="s">
        <v>24</v>
      </c>
      <c r="C10" s="94">
        <v>0.6</v>
      </c>
      <c r="D10" s="94">
        <f t="shared" si="0"/>
        <v>0.18</v>
      </c>
      <c r="E10" s="94">
        <f t="shared" si="1"/>
        <v>9</v>
      </c>
      <c r="F10" s="94">
        <f t="shared" si="2"/>
        <v>6</v>
      </c>
      <c r="G10" s="94">
        <f t="shared" si="3"/>
        <v>3.5999999999999996</v>
      </c>
      <c r="H10" s="94">
        <f t="shared" si="4"/>
        <v>3</v>
      </c>
      <c r="I10" s="95">
        <v>4</v>
      </c>
      <c r="J10" s="96">
        <v>2</v>
      </c>
      <c r="K10" s="96">
        <v>2</v>
      </c>
      <c r="L10" s="97">
        <v>38958</v>
      </c>
    </row>
    <row r="11" spans="1:12" s="90" customFormat="1" ht="12.75">
      <c r="A11" s="91" t="s">
        <v>42</v>
      </c>
      <c r="B11" s="94">
        <f>(0.126/30)*100</f>
        <v>0.42</v>
      </c>
      <c r="C11" s="94">
        <f>B11*2.5</f>
        <v>1.05</v>
      </c>
      <c r="D11" s="94">
        <f t="shared" si="0"/>
        <v>0.315</v>
      </c>
      <c r="E11" s="94">
        <f t="shared" si="1"/>
        <v>15.75</v>
      </c>
      <c r="F11" s="94">
        <f t="shared" si="2"/>
        <v>10.5</v>
      </c>
      <c r="G11" s="94">
        <f t="shared" si="3"/>
        <v>6.3</v>
      </c>
      <c r="H11" s="94">
        <f t="shared" si="4"/>
        <v>5.25</v>
      </c>
      <c r="I11" s="95">
        <v>6</v>
      </c>
      <c r="J11" s="96">
        <v>1</v>
      </c>
      <c r="K11" s="96">
        <v>1</v>
      </c>
      <c r="L11" s="97">
        <v>38958</v>
      </c>
    </row>
    <row r="12" spans="1:12" s="90" customFormat="1" ht="12.75">
      <c r="A12" s="91" t="s">
        <v>43</v>
      </c>
      <c r="B12" s="94">
        <f>(0.126/30)*100</f>
        <v>0.42</v>
      </c>
      <c r="C12" s="94">
        <f>B12*2.5</f>
        <v>1.05</v>
      </c>
      <c r="D12" s="94">
        <f t="shared" si="0"/>
        <v>0.315</v>
      </c>
      <c r="E12" s="94">
        <f t="shared" si="1"/>
        <v>15.75</v>
      </c>
      <c r="F12" s="94">
        <f t="shared" si="2"/>
        <v>10.5</v>
      </c>
      <c r="G12" s="94">
        <f t="shared" si="3"/>
        <v>6.3</v>
      </c>
      <c r="H12" s="94">
        <f t="shared" si="4"/>
        <v>5.25</v>
      </c>
      <c r="I12" s="95">
        <v>6</v>
      </c>
      <c r="J12" s="96">
        <v>1</v>
      </c>
      <c r="K12" s="96">
        <v>1</v>
      </c>
      <c r="L12" s="97">
        <v>38958</v>
      </c>
    </row>
    <row r="13" spans="1:12" s="90" customFormat="1" ht="12.75">
      <c r="A13" s="91" t="s">
        <v>41</v>
      </c>
      <c r="B13" s="94">
        <v>0.502</v>
      </c>
      <c r="C13" s="94">
        <f>B13*2.5</f>
        <v>1.255</v>
      </c>
      <c r="D13" s="94">
        <f t="shared" si="0"/>
        <v>0.37649999999999995</v>
      </c>
      <c r="E13" s="94">
        <f t="shared" si="1"/>
        <v>18.824999999999996</v>
      </c>
      <c r="F13" s="94">
        <f t="shared" si="2"/>
        <v>12.549999999999997</v>
      </c>
      <c r="G13" s="94">
        <f t="shared" si="3"/>
        <v>7.529999999999999</v>
      </c>
      <c r="H13" s="94">
        <f t="shared" si="4"/>
        <v>6.274999999999999</v>
      </c>
      <c r="I13" s="95">
        <v>8</v>
      </c>
      <c r="J13" s="96">
        <v>2</v>
      </c>
      <c r="K13" s="96">
        <v>1</v>
      </c>
      <c r="L13" s="97">
        <v>38966</v>
      </c>
    </row>
    <row r="14" spans="1:12" s="90" customFormat="1" ht="12.75">
      <c r="A14" s="91" t="s">
        <v>40</v>
      </c>
      <c r="B14" s="94">
        <v>0.504</v>
      </c>
      <c r="C14" s="94">
        <f>B14*2.5</f>
        <v>1.26</v>
      </c>
      <c r="D14" s="94">
        <f t="shared" si="0"/>
        <v>0.378</v>
      </c>
      <c r="E14" s="94">
        <f t="shared" si="1"/>
        <v>18.9</v>
      </c>
      <c r="F14" s="94">
        <f t="shared" si="2"/>
        <v>12.6</v>
      </c>
      <c r="G14" s="94">
        <f t="shared" si="3"/>
        <v>7.5600000000000005</v>
      </c>
      <c r="H14" s="94">
        <f t="shared" si="4"/>
        <v>6.3</v>
      </c>
      <c r="I14" s="95">
        <v>8</v>
      </c>
      <c r="J14" s="96">
        <v>2</v>
      </c>
      <c r="K14" s="96">
        <v>1</v>
      </c>
      <c r="L14" s="97">
        <v>38958</v>
      </c>
    </row>
    <row r="15" spans="1:12" s="90" customFormat="1" ht="12.75">
      <c r="A15" s="91" t="s">
        <v>44</v>
      </c>
      <c r="B15" s="94">
        <f>(0.2/30)*100</f>
        <v>0.6666666666666667</v>
      </c>
      <c r="C15" s="94">
        <f>B15*2.5</f>
        <v>1.666666666666667</v>
      </c>
      <c r="D15" s="94">
        <f t="shared" si="0"/>
        <v>0.5000000000000001</v>
      </c>
      <c r="E15" s="94">
        <f t="shared" si="1"/>
        <v>25.000000000000007</v>
      </c>
      <c r="F15" s="94">
        <f t="shared" si="2"/>
        <v>16.66666666666667</v>
      </c>
      <c r="G15" s="94">
        <f t="shared" si="3"/>
        <v>10.000000000000002</v>
      </c>
      <c r="H15" s="94">
        <f t="shared" si="4"/>
        <v>8.333333333333336</v>
      </c>
      <c r="I15" s="95">
        <v>10</v>
      </c>
      <c r="J15" s="96">
        <v>1</v>
      </c>
      <c r="K15" s="96">
        <v>1</v>
      </c>
      <c r="L15" s="97">
        <v>38958</v>
      </c>
    </row>
    <row r="16" spans="1:12" s="42" customFormat="1" ht="51.75" thickBot="1">
      <c r="A16" s="32" t="s">
        <v>35</v>
      </c>
      <c r="B16" s="38"/>
      <c r="C16" s="39">
        <v>2.4013605442176877</v>
      </c>
      <c r="D16" s="40"/>
      <c r="E16" s="40"/>
      <c r="F16" s="40"/>
      <c r="G16" s="40"/>
      <c r="H16" s="40"/>
      <c r="I16" s="40"/>
      <c r="J16" s="40"/>
      <c r="K16" s="38"/>
      <c r="L16" s="41"/>
    </row>
    <row r="17" spans="1:12" s="42" customFormat="1" ht="12.75">
      <c r="A17" s="55"/>
      <c r="B17" s="55"/>
      <c r="C17" s="57"/>
      <c r="D17" s="56"/>
      <c r="E17" s="56"/>
      <c r="F17" s="56"/>
      <c r="G17" s="56"/>
      <c r="H17" s="56"/>
      <c r="I17" s="56"/>
      <c r="J17" s="56"/>
      <c r="K17" s="55"/>
      <c r="L17" s="58"/>
    </row>
    <row r="18" spans="1:11" s="42" customFormat="1" ht="12.75">
      <c r="A18" s="165" t="s">
        <v>95</v>
      </c>
      <c r="B18" s="165"/>
      <c r="C18" s="165"/>
      <c r="D18" s="165"/>
      <c r="E18" s="165"/>
      <c r="F18" s="165"/>
      <c r="G18" s="165"/>
      <c r="H18" s="165"/>
      <c r="I18" s="165"/>
      <c r="J18" s="165"/>
      <c r="K18" s="165"/>
    </row>
    <row r="19" spans="1:11" s="14" customFormat="1" ht="12.75">
      <c r="A19" s="55"/>
      <c r="B19" s="56"/>
      <c r="C19" s="57"/>
      <c r="D19" s="57"/>
      <c r="E19" s="55"/>
      <c r="F19" s="55"/>
      <c r="G19" s="55"/>
      <c r="H19" s="55"/>
      <c r="I19" s="55"/>
      <c r="J19" s="55"/>
      <c r="K19" s="58"/>
    </row>
    <row r="20" spans="1:12" s="14" customFormat="1" ht="37.5" customHeight="1">
      <c r="A20" s="171" t="s">
        <v>96</v>
      </c>
      <c r="B20" s="171"/>
      <c r="C20" s="171"/>
      <c r="D20" s="171"/>
      <c r="E20" s="171"/>
      <c r="F20" s="171"/>
      <c r="G20" s="171"/>
      <c r="H20" s="171"/>
      <c r="I20" s="171"/>
      <c r="J20" s="171"/>
      <c r="K20" s="171"/>
      <c r="L20" s="171"/>
    </row>
    <row r="21" spans="1:11" s="14" customFormat="1" ht="13.5" thickBot="1">
      <c r="A21" s="59"/>
      <c r="B21" s="84"/>
      <c r="C21" s="85"/>
      <c r="D21" s="85"/>
      <c r="E21" s="75"/>
      <c r="F21" s="75"/>
      <c r="G21" s="75"/>
      <c r="H21" s="75"/>
      <c r="I21" s="75"/>
      <c r="J21" s="75"/>
      <c r="K21" s="86"/>
    </row>
    <row r="22" spans="1:12" s="14" customFormat="1" ht="37.5" customHeight="1">
      <c r="A22" s="139" t="s">
        <v>51</v>
      </c>
      <c r="B22" s="140"/>
      <c r="C22" s="140"/>
      <c r="D22" s="140"/>
      <c r="E22" s="140"/>
      <c r="F22" s="140"/>
      <c r="G22" s="120"/>
      <c r="I22" s="186" t="s">
        <v>70</v>
      </c>
      <c r="J22" s="187"/>
      <c r="K22" s="187"/>
      <c r="L22" s="188"/>
    </row>
    <row r="23" spans="1:12" s="14" customFormat="1" ht="12.75" customHeight="1">
      <c r="A23" s="141" t="s">
        <v>97</v>
      </c>
      <c r="B23" s="142"/>
      <c r="C23" s="142"/>
      <c r="D23" s="142"/>
      <c r="E23" s="142"/>
      <c r="F23" s="142"/>
      <c r="G23" s="143"/>
      <c r="I23" s="184" t="s">
        <v>53</v>
      </c>
      <c r="J23" s="185"/>
      <c r="K23" s="168" t="s">
        <v>54</v>
      </c>
      <c r="L23" s="159"/>
    </row>
    <row r="24" spans="1:12" s="14" customFormat="1" ht="12.75" customHeight="1">
      <c r="A24" s="141" t="s">
        <v>90</v>
      </c>
      <c r="B24" s="142"/>
      <c r="C24" s="142"/>
      <c r="D24" s="142"/>
      <c r="E24" s="142"/>
      <c r="F24" s="142"/>
      <c r="G24" s="143"/>
      <c r="I24" s="163" t="s">
        <v>55</v>
      </c>
      <c r="J24" s="158"/>
      <c r="K24" s="158" t="s">
        <v>56</v>
      </c>
      <c r="L24" s="159"/>
    </row>
    <row r="25" spans="1:12" s="14" customFormat="1" ht="12.75" customHeight="1">
      <c r="A25" s="160" t="s">
        <v>91</v>
      </c>
      <c r="B25" s="161"/>
      <c r="C25" s="161"/>
      <c r="D25" s="161"/>
      <c r="E25" s="161"/>
      <c r="F25" s="161"/>
      <c r="G25" s="162"/>
      <c r="I25" s="163" t="s">
        <v>57</v>
      </c>
      <c r="J25" s="158"/>
      <c r="K25" s="158" t="s">
        <v>58</v>
      </c>
      <c r="L25" s="159"/>
    </row>
    <row r="26" spans="1:12" s="14" customFormat="1" ht="13.5" customHeight="1" thickBot="1">
      <c r="A26" s="147" t="s">
        <v>92</v>
      </c>
      <c r="B26" s="148"/>
      <c r="C26" s="148"/>
      <c r="D26" s="148"/>
      <c r="E26" s="148"/>
      <c r="F26" s="148"/>
      <c r="G26" s="149"/>
      <c r="I26" s="163" t="s">
        <v>59</v>
      </c>
      <c r="J26" s="158"/>
      <c r="K26" s="158" t="s">
        <v>60</v>
      </c>
      <c r="L26" s="159"/>
    </row>
    <row r="27" spans="9:12" s="14" customFormat="1" ht="13.5" thickBot="1">
      <c r="I27" s="169" t="s">
        <v>61</v>
      </c>
      <c r="J27" s="170"/>
      <c r="K27" s="170" t="s">
        <v>62</v>
      </c>
      <c r="L27" s="138"/>
    </row>
    <row r="28" spans="1:12" s="42" customFormat="1" ht="12.75">
      <c r="A28" s="55"/>
      <c r="B28" s="55"/>
      <c r="C28" s="57"/>
      <c r="D28" s="56"/>
      <c r="E28" s="56"/>
      <c r="F28" s="56"/>
      <c r="G28" s="56"/>
      <c r="H28" s="56"/>
      <c r="I28" s="56"/>
      <c r="J28" s="56"/>
      <c r="K28" s="55"/>
      <c r="L28" s="58"/>
    </row>
    <row r="29" spans="1:12" ht="12.75">
      <c r="A29" s="176" t="s">
        <v>45</v>
      </c>
      <c r="B29" s="177"/>
      <c r="C29" s="177"/>
      <c r="D29" s="177"/>
      <c r="E29" s="177"/>
      <c r="F29" s="177"/>
      <c r="G29" s="177"/>
      <c r="H29" s="177"/>
      <c r="I29" s="177"/>
      <c r="J29" s="177"/>
      <c r="K29" s="177"/>
      <c r="L29" s="177"/>
    </row>
    <row r="30" spans="1:12" s="88" customFormat="1" ht="12.75">
      <c r="A30" s="177"/>
      <c r="B30" s="177"/>
      <c r="C30" s="177"/>
      <c r="D30" s="177"/>
      <c r="E30" s="177"/>
      <c r="F30" s="177"/>
      <c r="G30" s="177"/>
      <c r="H30" s="177"/>
      <c r="I30" s="177"/>
      <c r="J30" s="177"/>
      <c r="K30" s="177"/>
      <c r="L30" s="177"/>
    </row>
    <row r="31" s="90" customFormat="1" ht="13.5" thickBot="1">
      <c r="L31" s="98"/>
    </row>
    <row r="32" spans="1:12" s="90" customFormat="1" ht="12.75">
      <c r="A32" s="181" t="s">
        <v>116</v>
      </c>
      <c r="B32" s="182"/>
      <c r="C32" s="182"/>
      <c r="D32" s="182"/>
      <c r="E32" s="182"/>
      <c r="F32" s="182"/>
      <c r="G32" s="182"/>
      <c r="H32" s="182"/>
      <c r="I32" s="182"/>
      <c r="J32" s="182"/>
      <c r="K32" s="182"/>
      <c r="L32" s="183"/>
    </row>
    <row r="33" spans="1:12" s="90" customFormat="1" ht="63.75">
      <c r="A33" s="91"/>
      <c r="B33" s="92" t="s">
        <v>27</v>
      </c>
      <c r="C33" s="93" t="s">
        <v>28</v>
      </c>
      <c r="D33" s="93" t="s">
        <v>29</v>
      </c>
      <c r="E33" s="1" t="s">
        <v>63</v>
      </c>
      <c r="F33" s="1" t="s">
        <v>64</v>
      </c>
      <c r="G33" s="1" t="s">
        <v>65</v>
      </c>
      <c r="H33" s="1" t="s">
        <v>66</v>
      </c>
      <c r="I33" s="72" t="s">
        <v>83</v>
      </c>
      <c r="J33" s="72" t="s">
        <v>84</v>
      </c>
      <c r="K33" s="72" t="s">
        <v>85</v>
      </c>
      <c r="L33" s="73" t="s">
        <v>69</v>
      </c>
    </row>
    <row r="34" spans="1:12" s="90" customFormat="1" ht="12.75">
      <c r="A34" s="91" t="s">
        <v>40</v>
      </c>
      <c r="B34" s="94">
        <v>0.334</v>
      </c>
      <c r="C34" s="94">
        <f aca="true" t="shared" si="5" ref="C34:C39">B34*2.5</f>
        <v>0.8350000000000001</v>
      </c>
      <c r="D34" s="94">
        <f aca="true" t="shared" si="6" ref="D34:D39">(C34/100)*30</f>
        <v>0.25050000000000006</v>
      </c>
      <c r="E34" s="94">
        <f aca="true" t="shared" si="7" ref="E34:E39">D34/2*100</f>
        <v>12.525000000000002</v>
      </c>
      <c r="F34" s="94">
        <f aca="true" t="shared" si="8" ref="F34:F39">D34/3*100</f>
        <v>8.350000000000001</v>
      </c>
      <c r="G34" s="94">
        <f aca="true" t="shared" si="9" ref="G34:G39">D34/5*100</f>
        <v>5.010000000000002</v>
      </c>
      <c r="H34" s="94">
        <f aca="true" t="shared" si="10" ref="H34:H39">D34/6*100</f>
        <v>4.175000000000001</v>
      </c>
      <c r="I34" s="95">
        <v>1</v>
      </c>
      <c r="J34" s="96">
        <v>2</v>
      </c>
      <c r="K34" s="96">
        <v>1</v>
      </c>
      <c r="L34" s="97">
        <v>38958</v>
      </c>
    </row>
    <row r="35" spans="1:12" s="90" customFormat="1" ht="12.75">
      <c r="A35" s="91" t="s">
        <v>41</v>
      </c>
      <c r="B35" s="94">
        <v>0.334</v>
      </c>
      <c r="C35" s="94">
        <f t="shared" si="5"/>
        <v>0.8350000000000001</v>
      </c>
      <c r="D35" s="94">
        <f t="shared" si="6"/>
        <v>0.25050000000000006</v>
      </c>
      <c r="E35" s="94">
        <f t="shared" si="7"/>
        <v>12.525000000000002</v>
      </c>
      <c r="F35" s="94">
        <f t="shared" si="8"/>
        <v>8.350000000000001</v>
      </c>
      <c r="G35" s="94">
        <f t="shared" si="9"/>
        <v>5.010000000000002</v>
      </c>
      <c r="H35" s="94">
        <f t="shared" si="10"/>
        <v>4.175000000000001</v>
      </c>
      <c r="I35" s="95">
        <v>1</v>
      </c>
      <c r="J35" s="96">
        <v>2</v>
      </c>
      <c r="K35" s="96">
        <v>1</v>
      </c>
      <c r="L35" s="97">
        <v>38966</v>
      </c>
    </row>
    <row r="36" spans="1:12" s="90" customFormat="1" ht="12.75">
      <c r="A36" s="91" t="s">
        <v>42</v>
      </c>
      <c r="B36" s="94">
        <f>(0.168/30)*100</f>
        <v>0.5599999999999999</v>
      </c>
      <c r="C36" s="94">
        <f t="shared" si="5"/>
        <v>1.4</v>
      </c>
      <c r="D36" s="94">
        <f t="shared" si="6"/>
        <v>0.41999999999999993</v>
      </c>
      <c r="E36" s="94">
        <f t="shared" si="7"/>
        <v>20.999999999999996</v>
      </c>
      <c r="F36" s="94">
        <f t="shared" si="8"/>
        <v>13.999999999999998</v>
      </c>
      <c r="G36" s="94">
        <f t="shared" si="9"/>
        <v>8.399999999999999</v>
      </c>
      <c r="H36" s="94">
        <f t="shared" si="10"/>
        <v>6.999999999999999</v>
      </c>
      <c r="I36" s="95">
        <v>3</v>
      </c>
      <c r="J36" s="96">
        <v>1</v>
      </c>
      <c r="K36" s="96">
        <v>1</v>
      </c>
      <c r="L36" s="97">
        <v>38958</v>
      </c>
    </row>
    <row r="37" spans="1:12" s="90" customFormat="1" ht="12.75">
      <c r="A37" s="91" t="s">
        <v>43</v>
      </c>
      <c r="B37" s="94">
        <f>(0.168/30)*100</f>
        <v>0.5599999999999999</v>
      </c>
      <c r="C37" s="94">
        <f t="shared" si="5"/>
        <v>1.4</v>
      </c>
      <c r="D37" s="94">
        <f t="shared" si="6"/>
        <v>0.41999999999999993</v>
      </c>
      <c r="E37" s="94">
        <f t="shared" si="7"/>
        <v>20.999999999999996</v>
      </c>
      <c r="F37" s="94">
        <f t="shared" si="8"/>
        <v>13.999999999999998</v>
      </c>
      <c r="G37" s="94">
        <f t="shared" si="9"/>
        <v>8.399999999999999</v>
      </c>
      <c r="H37" s="94">
        <f t="shared" si="10"/>
        <v>6.999999999999999</v>
      </c>
      <c r="I37" s="95">
        <v>3</v>
      </c>
      <c r="J37" s="96">
        <v>1</v>
      </c>
      <c r="K37" s="96">
        <v>1</v>
      </c>
      <c r="L37" s="97">
        <v>38958</v>
      </c>
    </row>
    <row r="38" spans="1:12" s="90" customFormat="1" ht="12.75">
      <c r="A38" s="91" t="s">
        <v>44</v>
      </c>
      <c r="B38" s="94">
        <f>(0.17/30)*100</f>
        <v>0.5666666666666667</v>
      </c>
      <c r="C38" s="94">
        <f t="shared" si="5"/>
        <v>1.4166666666666665</v>
      </c>
      <c r="D38" s="94">
        <f t="shared" si="6"/>
        <v>0.425</v>
      </c>
      <c r="E38" s="94">
        <f t="shared" si="7"/>
        <v>21.25</v>
      </c>
      <c r="F38" s="94">
        <f t="shared" si="8"/>
        <v>14.166666666666666</v>
      </c>
      <c r="G38" s="94">
        <f t="shared" si="9"/>
        <v>8.5</v>
      </c>
      <c r="H38" s="94">
        <f t="shared" si="10"/>
        <v>7.083333333333333</v>
      </c>
      <c r="I38" s="95">
        <v>5</v>
      </c>
      <c r="J38" s="96">
        <v>1</v>
      </c>
      <c r="K38" s="96">
        <v>1</v>
      </c>
      <c r="L38" s="97">
        <v>38958</v>
      </c>
    </row>
    <row r="39" spans="1:12" s="90" customFormat="1" ht="12.75">
      <c r="A39" s="91" t="s">
        <v>34</v>
      </c>
      <c r="B39" s="94">
        <v>0.571</v>
      </c>
      <c r="C39" s="94">
        <f t="shared" si="5"/>
        <v>1.4274999999999998</v>
      </c>
      <c r="D39" s="94">
        <f t="shared" si="6"/>
        <v>0.4282499999999999</v>
      </c>
      <c r="E39" s="94">
        <f t="shared" si="7"/>
        <v>21.412499999999994</v>
      </c>
      <c r="F39" s="94">
        <f t="shared" si="8"/>
        <v>14.274999999999997</v>
      </c>
      <c r="G39" s="94">
        <f t="shared" si="9"/>
        <v>8.564999999999998</v>
      </c>
      <c r="H39" s="94">
        <f t="shared" si="10"/>
        <v>7.137499999999998</v>
      </c>
      <c r="I39" s="95">
        <v>6</v>
      </c>
      <c r="J39" s="96">
        <v>2</v>
      </c>
      <c r="K39" s="96">
        <v>1</v>
      </c>
      <c r="L39" s="97">
        <v>38958</v>
      </c>
    </row>
    <row r="40" spans="1:12" s="90" customFormat="1" ht="51.75" thickBot="1">
      <c r="A40" s="105" t="s">
        <v>35</v>
      </c>
      <c r="B40" s="100"/>
      <c r="C40" s="101">
        <v>0.7095808383233528</v>
      </c>
      <c r="D40" s="102"/>
      <c r="E40" s="100"/>
      <c r="F40" s="100"/>
      <c r="G40" s="100"/>
      <c r="H40" s="100"/>
      <c r="I40" s="100"/>
      <c r="J40" s="100"/>
      <c r="K40" s="103"/>
      <c r="L40" s="104"/>
    </row>
    <row r="41" spans="1:12" s="90" customFormat="1" ht="12.75">
      <c r="A41" s="113"/>
      <c r="B41" s="114"/>
      <c r="C41" s="115"/>
      <c r="D41" s="116"/>
      <c r="E41" s="114"/>
      <c r="F41" s="114"/>
      <c r="G41" s="114"/>
      <c r="H41" s="114"/>
      <c r="I41" s="114"/>
      <c r="J41" s="114"/>
      <c r="K41" s="117"/>
      <c r="L41" s="118"/>
    </row>
    <row r="42" spans="1:11" s="42" customFormat="1" ht="12.75">
      <c r="A42" s="165" t="s">
        <v>95</v>
      </c>
      <c r="B42" s="165"/>
      <c r="C42" s="165"/>
      <c r="D42" s="165"/>
      <c r="E42" s="165"/>
      <c r="F42" s="165"/>
      <c r="G42" s="165"/>
      <c r="H42" s="165"/>
      <c r="I42" s="165"/>
      <c r="J42" s="165"/>
      <c r="K42" s="165"/>
    </row>
    <row r="43" spans="1:11" s="14" customFormat="1" ht="12.75">
      <c r="A43" s="55"/>
      <c r="B43" s="56"/>
      <c r="C43" s="57"/>
      <c r="D43" s="57"/>
      <c r="E43" s="55"/>
      <c r="F43" s="55"/>
      <c r="G43" s="55"/>
      <c r="H43" s="55"/>
      <c r="I43" s="55"/>
      <c r="J43" s="55"/>
      <c r="K43" s="58"/>
    </row>
    <row r="44" spans="1:12" s="14" customFormat="1" ht="37.5" customHeight="1">
      <c r="A44" s="171" t="s">
        <v>96</v>
      </c>
      <c r="B44" s="171"/>
      <c r="C44" s="171"/>
      <c r="D44" s="171"/>
      <c r="E44" s="171"/>
      <c r="F44" s="171"/>
      <c r="G44" s="171"/>
      <c r="H44" s="171"/>
      <c r="I44" s="171"/>
      <c r="J44" s="171"/>
      <c r="K44" s="171"/>
      <c r="L44" s="171"/>
    </row>
    <row r="45" spans="1:11" s="14" customFormat="1" ht="13.5" thickBot="1">
      <c r="A45" s="59"/>
      <c r="B45" s="84"/>
      <c r="C45" s="85"/>
      <c r="D45" s="85"/>
      <c r="E45" s="75"/>
      <c r="F45" s="75"/>
      <c r="G45" s="75"/>
      <c r="H45" s="75"/>
      <c r="I45" s="75"/>
      <c r="J45" s="75"/>
      <c r="K45" s="86"/>
    </row>
    <row r="46" spans="1:12" s="14" customFormat="1" ht="37.5" customHeight="1">
      <c r="A46" s="139" t="s">
        <v>51</v>
      </c>
      <c r="B46" s="140"/>
      <c r="C46" s="140"/>
      <c r="D46" s="140"/>
      <c r="E46" s="140"/>
      <c r="F46" s="140"/>
      <c r="G46" s="120"/>
      <c r="I46" s="186" t="s">
        <v>70</v>
      </c>
      <c r="J46" s="187"/>
      <c r="K46" s="187"/>
      <c r="L46" s="188"/>
    </row>
    <row r="47" spans="1:12" s="14" customFormat="1" ht="12.75" customHeight="1">
      <c r="A47" s="141" t="s">
        <v>97</v>
      </c>
      <c r="B47" s="142"/>
      <c r="C47" s="142"/>
      <c r="D47" s="142"/>
      <c r="E47" s="142"/>
      <c r="F47" s="142"/>
      <c r="G47" s="143"/>
      <c r="I47" s="184" t="s">
        <v>53</v>
      </c>
      <c r="J47" s="185"/>
      <c r="K47" s="168" t="s">
        <v>54</v>
      </c>
      <c r="L47" s="159"/>
    </row>
    <row r="48" spans="1:12" s="14" customFormat="1" ht="12.75" customHeight="1">
      <c r="A48" s="141" t="s">
        <v>90</v>
      </c>
      <c r="B48" s="142"/>
      <c r="C48" s="142"/>
      <c r="D48" s="142"/>
      <c r="E48" s="142"/>
      <c r="F48" s="142"/>
      <c r="G48" s="143"/>
      <c r="I48" s="163" t="s">
        <v>55</v>
      </c>
      <c r="J48" s="158"/>
      <c r="K48" s="158" t="s">
        <v>56</v>
      </c>
      <c r="L48" s="159"/>
    </row>
    <row r="49" spans="1:12" s="14" customFormat="1" ht="12.75" customHeight="1">
      <c r="A49" s="160" t="s">
        <v>91</v>
      </c>
      <c r="B49" s="161"/>
      <c r="C49" s="161"/>
      <c r="D49" s="161"/>
      <c r="E49" s="161"/>
      <c r="F49" s="161"/>
      <c r="G49" s="162"/>
      <c r="I49" s="163" t="s">
        <v>57</v>
      </c>
      <c r="J49" s="158"/>
      <c r="K49" s="158" t="s">
        <v>58</v>
      </c>
      <c r="L49" s="159"/>
    </row>
    <row r="50" spans="1:12" s="14" customFormat="1" ht="13.5" customHeight="1" thickBot="1">
      <c r="A50" s="147" t="s">
        <v>92</v>
      </c>
      <c r="B50" s="148"/>
      <c r="C50" s="148"/>
      <c r="D50" s="148"/>
      <c r="E50" s="148"/>
      <c r="F50" s="148"/>
      <c r="G50" s="149"/>
      <c r="I50" s="163" t="s">
        <v>59</v>
      </c>
      <c r="J50" s="158"/>
      <c r="K50" s="158" t="s">
        <v>60</v>
      </c>
      <c r="L50" s="159"/>
    </row>
    <row r="51" spans="9:12" s="14" customFormat="1" ht="13.5" thickBot="1">
      <c r="I51" s="169" t="s">
        <v>61</v>
      </c>
      <c r="J51" s="170"/>
      <c r="K51" s="170" t="s">
        <v>62</v>
      </c>
      <c r="L51" s="138"/>
    </row>
    <row r="52" spans="1:12" s="90" customFormat="1" ht="12.75">
      <c r="A52" s="55"/>
      <c r="B52" s="55"/>
      <c r="C52" s="57"/>
      <c r="D52" s="56"/>
      <c r="E52" s="56"/>
      <c r="F52" s="56"/>
      <c r="G52" s="56"/>
      <c r="H52" s="56"/>
      <c r="I52" s="56"/>
      <c r="J52" s="56"/>
      <c r="K52" s="55"/>
      <c r="L52" s="58"/>
    </row>
    <row r="53" spans="1:12" s="90" customFormat="1" ht="12.75">
      <c r="A53" s="176" t="s">
        <v>45</v>
      </c>
      <c r="B53" s="177"/>
      <c r="C53" s="177"/>
      <c r="D53" s="177"/>
      <c r="E53" s="177"/>
      <c r="F53" s="177"/>
      <c r="G53" s="177"/>
      <c r="H53" s="177"/>
      <c r="I53" s="177"/>
      <c r="J53" s="177"/>
      <c r="K53" s="177"/>
      <c r="L53" s="177"/>
    </row>
    <row r="54" spans="1:12" s="90" customFormat="1" ht="12.75">
      <c r="A54" s="177"/>
      <c r="B54" s="177"/>
      <c r="C54" s="177"/>
      <c r="D54" s="177"/>
      <c r="E54" s="177"/>
      <c r="F54" s="177"/>
      <c r="G54" s="177"/>
      <c r="H54" s="177"/>
      <c r="I54" s="177"/>
      <c r="J54" s="177"/>
      <c r="K54" s="177"/>
      <c r="L54" s="177"/>
    </row>
    <row r="55" s="90" customFormat="1" ht="13.5" thickBot="1">
      <c r="L55" s="98"/>
    </row>
    <row r="56" spans="1:12" s="90" customFormat="1" ht="12.75" customHeight="1">
      <c r="A56" s="178" t="s">
        <v>117</v>
      </c>
      <c r="B56" s="179"/>
      <c r="C56" s="179"/>
      <c r="D56" s="179"/>
      <c r="E56" s="179"/>
      <c r="F56" s="179"/>
      <c r="G56" s="179"/>
      <c r="H56" s="179"/>
      <c r="I56" s="179"/>
      <c r="J56" s="179"/>
      <c r="K56" s="179"/>
      <c r="L56" s="180"/>
    </row>
    <row r="57" spans="1:12" s="99" customFormat="1" ht="63.75">
      <c r="A57" s="91"/>
      <c r="B57" s="92" t="s">
        <v>27</v>
      </c>
      <c r="C57" s="93" t="s">
        <v>28</v>
      </c>
      <c r="D57" s="93" t="s">
        <v>29</v>
      </c>
      <c r="E57" s="1" t="s">
        <v>86</v>
      </c>
      <c r="F57" s="1" t="s">
        <v>87</v>
      </c>
      <c r="G57" s="1" t="s">
        <v>88</v>
      </c>
      <c r="H57" s="1" t="s">
        <v>89</v>
      </c>
      <c r="I57" s="72" t="s">
        <v>83</v>
      </c>
      <c r="J57" s="72" t="s">
        <v>84</v>
      </c>
      <c r="K57" s="72" t="s">
        <v>85</v>
      </c>
      <c r="L57" s="73" t="s">
        <v>69</v>
      </c>
    </row>
    <row r="58" spans="1:12" s="90" customFormat="1" ht="12.75">
      <c r="A58" s="91" t="s">
        <v>40</v>
      </c>
      <c r="B58" s="96">
        <v>0.44</v>
      </c>
      <c r="C58" s="94">
        <f aca="true" t="shared" si="11" ref="C58:C64">B58*2.5</f>
        <v>1.1</v>
      </c>
      <c r="D58" s="94">
        <f aca="true" t="shared" si="12" ref="D58:D64">(C58/100)*30</f>
        <v>0.33</v>
      </c>
      <c r="E58" s="94">
        <f aca="true" t="shared" si="13" ref="E58:E64">D58/2*100</f>
        <v>16.5</v>
      </c>
      <c r="F58" s="94">
        <f aca="true" t="shared" si="14" ref="F58:F64">D58/3*100</f>
        <v>11</v>
      </c>
      <c r="G58" s="94">
        <f aca="true" t="shared" si="15" ref="G58:G64">D58/5*100</f>
        <v>6.6000000000000005</v>
      </c>
      <c r="H58" s="94">
        <f aca="true" t="shared" si="16" ref="H58:H64">D58/6*100</f>
        <v>5.5</v>
      </c>
      <c r="I58" s="95">
        <v>1</v>
      </c>
      <c r="J58" s="96">
        <v>2</v>
      </c>
      <c r="K58" s="96">
        <v>1</v>
      </c>
      <c r="L58" s="97">
        <v>38958</v>
      </c>
    </row>
    <row r="59" spans="1:12" s="90" customFormat="1" ht="12.75">
      <c r="A59" s="91" t="s">
        <v>43</v>
      </c>
      <c r="B59" s="94">
        <f>(0.15/30)*100</f>
        <v>0.5</v>
      </c>
      <c r="C59" s="94">
        <f t="shared" si="11"/>
        <v>1.25</v>
      </c>
      <c r="D59" s="94">
        <f t="shared" si="12"/>
        <v>0.375</v>
      </c>
      <c r="E59" s="94">
        <f t="shared" si="13"/>
        <v>18.75</v>
      </c>
      <c r="F59" s="94">
        <f t="shared" si="14"/>
        <v>12.5</v>
      </c>
      <c r="G59" s="94">
        <f t="shared" si="15"/>
        <v>7.5</v>
      </c>
      <c r="H59" s="94">
        <f t="shared" si="16"/>
        <v>6.25</v>
      </c>
      <c r="I59" s="95">
        <v>2</v>
      </c>
      <c r="J59" s="96">
        <v>1</v>
      </c>
      <c r="K59" s="96">
        <v>1</v>
      </c>
      <c r="L59" s="97">
        <v>38958</v>
      </c>
    </row>
    <row r="60" spans="1:12" s="90" customFormat="1" ht="12.75">
      <c r="A60" s="91" t="s">
        <v>17</v>
      </c>
      <c r="B60" s="94">
        <f>(0.15/30)*100</f>
        <v>0.5</v>
      </c>
      <c r="C60" s="94">
        <f t="shared" si="11"/>
        <v>1.25</v>
      </c>
      <c r="D60" s="94">
        <f t="shared" si="12"/>
        <v>0.375</v>
      </c>
      <c r="E60" s="94">
        <f t="shared" si="13"/>
        <v>18.75</v>
      </c>
      <c r="F60" s="94">
        <f t="shared" si="14"/>
        <v>12.5</v>
      </c>
      <c r="G60" s="94">
        <f t="shared" si="15"/>
        <v>7.5</v>
      </c>
      <c r="H60" s="94">
        <f t="shared" si="16"/>
        <v>6.25</v>
      </c>
      <c r="I60" s="95">
        <v>2</v>
      </c>
      <c r="J60" s="96">
        <v>1</v>
      </c>
      <c r="K60" s="96">
        <v>1</v>
      </c>
      <c r="L60" s="97">
        <v>38958</v>
      </c>
    </row>
    <row r="61" spans="1:12" s="90" customFormat="1" ht="12.75">
      <c r="A61" s="91" t="s">
        <v>44</v>
      </c>
      <c r="B61" s="94">
        <f>(0.15/30)*100</f>
        <v>0.5</v>
      </c>
      <c r="C61" s="94">
        <f t="shared" si="11"/>
        <v>1.25</v>
      </c>
      <c r="D61" s="94">
        <f t="shared" si="12"/>
        <v>0.375</v>
      </c>
      <c r="E61" s="94">
        <f t="shared" si="13"/>
        <v>18.75</v>
      </c>
      <c r="F61" s="94">
        <f t="shared" si="14"/>
        <v>12.5</v>
      </c>
      <c r="G61" s="94">
        <f t="shared" si="15"/>
        <v>7.5</v>
      </c>
      <c r="H61" s="94">
        <f t="shared" si="16"/>
        <v>6.25</v>
      </c>
      <c r="I61" s="95">
        <v>2</v>
      </c>
      <c r="J61" s="96">
        <v>1</v>
      </c>
      <c r="K61" s="96">
        <v>1</v>
      </c>
      <c r="L61" s="97">
        <v>38958</v>
      </c>
    </row>
    <row r="62" spans="1:12" s="90" customFormat="1" ht="12.75">
      <c r="A62" s="91" t="s">
        <v>34</v>
      </c>
      <c r="B62" s="96">
        <v>0.52</v>
      </c>
      <c r="C62" s="94">
        <f t="shared" si="11"/>
        <v>1.3</v>
      </c>
      <c r="D62" s="94">
        <f t="shared" si="12"/>
        <v>0.39</v>
      </c>
      <c r="E62" s="94">
        <f t="shared" si="13"/>
        <v>19.5</v>
      </c>
      <c r="F62" s="94">
        <f t="shared" si="14"/>
        <v>13</v>
      </c>
      <c r="G62" s="94">
        <f t="shared" si="15"/>
        <v>7.8</v>
      </c>
      <c r="H62" s="94">
        <f t="shared" si="16"/>
        <v>6.5</v>
      </c>
      <c r="I62" s="95">
        <v>5</v>
      </c>
      <c r="J62" s="96">
        <v>2</v>
      </c>
      <c r="K62" s="96">
        <v>1</v>
      </c>
      <c r="L62" s="97">
        <v>38958</v>
      </c>
    </row>
    <row r="63" spans="1:12" s="90" customFormat="1" ht="12.75">
      <c r="A63" s="91" t="s">
        <v>42</v>
      </c>
      <c r="B63" s="94">
        <f>(0.163/30)*100</f>
        <v>0.5433333333333333</v>
      </c>
      <c r="C63" s="94">
        <f t="shared" si="11"/>
        <v>1.3583333333333334</v>
      </c>
      <c r="D63" s="94">
        <f t="shared" si="12"/>
        <v>0.40750000000000003</v>
      </c>
      <c r="E63" s="94">
        <f t="shared" si="13"/>
        <v>20.375</v>
      </c>
      <c r="F63" s="94">
        <f t="shared" si="14"/>
        <v>13.583333333333334</v>
      </c>
      <c r="G63" s="94">
        <f t="shared" si="15"/>
        <v>8.15</v>
      </c>
      <c r="H63" s="94">
        <f t="shared" si="16"/>
        <v>6.791666666666667</v>
      </c>
      <c r="I63" s="95">
        <v>6</v>
      </c>
      <c r="J63" s="96">
        <v>1</v>
      </c>
      <c r="K63" s="96">
        <v>1</v>
      </c>
      <c r="L63" s="97">
        <v>38958</v>
      </c>
    </row>
    <row r="64" spans="1:12" s="90" customFormat="1" ht="12.75">
      <c r="A64" s="91" t="s">
        <v>41</v>
      </c>
      <c r="B64" s="96">
        <v>0.544</v>
      </c>
      <c r="C64" s="94">
        <f t="shared" si="11"/>
        <v>1.36</v>
      </c>
      <c r="D64" s="94">
        <f t="shared" si="12"/>
        <v>0.40800000000000003</v>
      </c>
      <c r="E64" s="94">
        <f t="shared" si="13"/>
        <v>20.400000000000002</v>
      </c>
      <c r="F64" s="94">
        <f t="shared" si="14"/>
        <v>13.600000000000001</v>
      </c>
      <c r="G64" s="94">
        <f t="shared" si="15"/>
        <v>8.16</v>
      </c>
      <c r="H64" s="94">
        <f t="shared" si="16"/>
        <v>6.800000000000001</v>
      </c>
      <c r="I64" s="95">
        <v>6</v>
      </c>
      <c r="J64" s="96">
        <v>2</v>
      </c>
      <c r="K64" s="96">
        <v>1</v>
      </c>
      <c r="L64" s="97">
        <v>38966</v>
      </c>
    </row>
    <row r="65" spans="1:12" s="42" customFormat="1" ht="54" customHeight="1" thickBot="1">
      <c r="A65" s="32" t="s">
        <v>35</v>
      </c>
      <c r="B65" s="40"/>
      <c r="C65" s="39">
        <v>0.23636363636363636</v>
      </c>
      <c r="D65" s="40"/>
      <c r="E65" s="40"/>
      <c r="F65" s="40"/>
      <c r="G65" s="40"/>
      <c r="H65" s="40"/>
      <c r="I65" s="38"/>
      <c r="J65" s="40"/>
      <c r="K65" s="38"/>
      <c r="L65" s="41"/>
    </row>
    <row r="66" spans="1:12" s="42" customFormat="1" ht="12.75">
      <c r="A66" s="55"/>
      <c r="B66" s="56"/>
      <c r="C66" s="57"/>
      <c r="D66" s="56"/>
      <c r="E66" s="56"/>
      <c r="F66" s="56"/>
      <c r="G66" s="56"/>
      <c r="H66" s="56"/>
      <c r="I66" s="55"/>
      <c r="J66" s="56"/>
      <c r="K66" s="55"/>
      <c r="L66" s="58"/>
    </row>
    <row r="67" spans="1:11" s="42" customFormat="1" ht="12.75">
      <c r="A67" s="165" t="s">
        <v>95</v>
      </c>
      <c r="B67" s="165"/>
      <c r="C67" s="165"/>
      <c r="D67" s="165"/>
      <c r="E67" s="165"/>
      <c r="F67" s="165"/>
      <c r="G67" s="165"/>
      <c r="H67" s="165"/>
      <c r="I67" s="165"/>
      <c r="J67" s="165"/>
      <c r="K67" s="165"/>
    </row>
    <row r="68" spans="1:11" s="14" customFormat="1" ht="12.75">
      <c r="A68" s="55"/>
      <c r="B68" s="56"/>
      <c r="C68" s="57"/>
      <c r="D68" s="57"/>
      <c r="E68" s="55"/>
      <c r="F68" s="55"/>
      <c r="G68" s="55"/>
      <c r="H68" s="55"/>
      <c r="I68" s="55"/>
      <c r="J68" s="55"/>
      <c r="K68" s="58"/>
    </row>
    <row r="69" spans="1:12" s="14" customFormat="1" ht="37.5" customHeight="1">
      <c r="A69" s="171" t="s">
        <v>96</v>
      </c>
      <c r="B69" s="171"/>
      <c r="C69" s="171"/>
      <c r="D69" s="171"/>
      <c r="E69" s="171"/>
      <c r="F69" s="171"/>
      <c r="G69" s="171"/>
      <c r="H69" s="171"/>
      <c r="I69" s="171"/>
      <c r="J69" s="171"/>
      <c r="K69" s="171"/>
      <c r="L69" s="171"/>
    </row>
    <row r="70" spans="1:11" s="14" customFormat="1" ht="13.5" thickBot="1">
      <c r="A70" s="59"/>
      <c r="B70" s="84"/>
      <c r="C70" s="85"/>
      <c r="D70" s="85"/>
      <c r="E70" s="75"/>
      <c r="F70" s="75"/>
      <c r="G70" s="75"/>
      <c r="H70" s="75"/>
      <c r="I70" s="75"/>
      <c r="J70" s="75"/>
      <c r="K70" s="86"/>
    </row>
    <row r="71" spans="1:12" s="14" customFormat="1" ht="37.5" customHeight="1">
      <c r="A71" s="139" t="s">
        <v>51</v>
      </c>
      <c r="B71" s="140"/>
      <c r="C71" s="140"/>
      <c r="D71" s="140"/>
      <c r="E71" s="140"/>
      <c r="F71" s="140"/>
      <c r="G71" s="120"/>
      <c r="I71" s="186" t="s">
        <v>70</v>
      </c>
      <c r="J71" s="187"/>
      <c r="K71" s="187"/>
      <c r="L71" s="188"/>
    </row>
    <row r="72" spans="1:12" s="14" customFormat="1" ht="12.75" customHeight="1">
      <c r="A72" s="141" t="s">
        <v>97</v>
      </c>
      <c r="B72" s="142"/>
      <c r="C72" s="142"/>
      <c r="D72" s="142"/>
      <c r="E72" s="142"/>
      <c r="F72" s="142"/>
      <c r="G72" s="143"/>
      <c r="I72" s="184" t="s">
        <v>53</v>
      </c>
      <c r="J72" s="185"/>
      <c r="K72" s="168" t="s">
        <v>54</v>
      </c>
      <c r="L72" s="159"/>
    </row>
    <row r="73" spans="1:12" s="14" customFormat="1" ht="12.75" customHeight="1">
      <c r="A73" s="141" t="s">
        <v>90</v>
      </c>
      <c r="B73" s="142"/>
      <c r="C73" s="142"/>
      <c r="D73" s="142"/>
      <c r="E73" s="142"/>
      <c r="F73" s="142"/>
      <c r="G73" s="143"/>
      <c r="I73" s="163" t="s">
        <v>55</v>
      </c>
      <c r="J73" s="158"/>
      <c r="K73" s="158" t="s">
        <v>56</v>
      </c>
      <c r="L73" s="159"/>
    </row>
    <row r="74" spans="1:12" s="14" customFormat="1" ht="12.75" customHeight="1">
      <c r="A74" s="160" t="s">
        <v>91</v>
      </c>
      <c r="B74" s="161"/>
      <c r="C74" s="161"/>
      <c r="D74" s="161"/>
      <c r="E74" s="161"/>
      <c r="F74" s="161"/>
      <c r="G74" s="162"/>
      <c r="I74" s="163" t="s">
        <v>57</v>
      </c>
      <c r="J74" s="158"/>
      <c r="K74" s="158" t="s">
        <v>58</v>
      </c>
      <c r="L74" s="159"/>
    </row>
    <row r="75" spans="1:12" s="14" customFormat="1" ht="13.5" customHeight="1" thickBot="1">
      <c r="A75" s="147" t="s">
        <v>92</v>
      </c>
      <c r="B75" s="148"/>
      <c r="C75" s="148"/>
      <c r="D75" s="148"/>
      <c r="E75" s="148"/>
      <c r="F75" s="148"/>
      <c r="G75" s="149"/>
      <c r="I75" s="163" t="s">
        <v>59</v>
      </c>
      <c r="J75" s="158"/>
      <c r="K75" s="158" t="s">
        <v>60</v>
      </c>
      <c r="L75" s="159"/>
    </row>
    <row r="76" spans="9:12" s="14" customFormat="1" ht="13.5" thickBot="1">
      <c r="I76" s="169" t="s">
        <v>61</v>
      </c>
      <c r="J76" s="170"/>
      <c r="K76" s="170" t="s">
        <v>62</v>
      </c>
      <c r="L76" s="138"/>
    </row>
    <row r="77" spans="1:12" s="14" customFormat="1" ht="12.75">
      <c r="A77" s="156" t="s">
        <v>120</v>
      </c>
      <c r="B77" s="157"/>
      <c r="C77" s="157"/>
      <c r="D77" s="157"/>
      <c r="E77" s="157"/>
      <c r="F77" s="157"/>
      <c r="G77" s="157"/>
      <c r="I77" s="87"/>
      <c r="J77" s="87"/>
      <c r="K77" s="87"/>
      <c r="L77" s="13"/>
    </row>
    <row r="78" spans="1:12" s="90" customFormat="1" ht="12.75">
      <c r="A78" s="55"/>
      <c r="B78" s="55"/>
      <c r="C78" s="57"/>
      <c r="D78" s="56"/>
      <c r="E78" s="56"/>
      <c r="F78" s="56"/>
      <c r="G78" s="56"/>
      <c r="H78" s="56"/>
      <c r="I78" s="56"/>
      <c r="J78" s="56"/>
      <c r="K78" s="55"/>
      <c r="L78" s="58"/>
    </row>
    <row r="79" spans="1:12" s="90" customFormat="1" ht="12.75">
      <c r="A79" s="176" t="s">
        <v>45</v>
      </c>
      <c r="B79" s="177"/>
      <c r="C79" s="177"/>
      <c r="D79" s="177"/>
      <c r="E79" s="177"/>
      <c r="F79" s="177"/>
      <c r="G79" s="177"/>
      <c r="H79" s="177"/>
      <c r="I79" s="177"/>
      <c r="J79" s="177"/>
      <c r="K79" s="177"/>
      <c r="L79" s="177"/>
    </row>
    <row r="80" spans="1:12" s="90" customFormat="1" ht="12.75">
      <c r="A80" s="177"/>
      <c r="B80" s="177"/>
      <c r="C80" s="177"/>
      <c r="D80" s="177"/>
      <c r="E80" s="177"/>
      <c r="F80" s="177"/>
      <c r="G80" s="177"/>
      <c r="H80" s="177"/>
      <c r="I80" s="177"/>
      <c r="J80" s="177"/>
      <c r="K80" s="177"/>
      <c r="L80" s="177"/>
    </row>
    <row r="81" spans="1:12" s="42" customFormat="1" ht="13.5" thickBot="1">
      <c r="A81" s="55"/>
      <c r="B81" s="56"/>
      <c r="C81" s="57"/>
      <c r="D81" s="56"/>
      <c r="E81" s="56"/>
      <c r="F81" s="56"/>
      <c r="G81" s="56"/>
      <c r="H81" s="56"/>
      <c r="I81" s="55"/>
      <c r="J81" s="56"/>
      <c r="K81" s="55"/>
      <c r="L81" s="58"/>
    </row>
    <row r="82" spans="1:12" s="90" customFormat="1" ht="12.75" customHeight="1">
      <c r="A82" s="181" t="s">
        <v>118</v>
      </c>
      <c r="B82" s="182"/>
      <c r="C82" s="182"/>
      <c r="D82" s="182"/>
      <c r="E82" s="182"/>
      <c r="F82" s="182"/>
      <c r="G82" s="182"/>
      <c r="H82" s="182"/>
      <c r="I82" s="182"/>
      <c r="J82" s="182"/>
      <c r="K82" s="182"/>
      <c r="L82" s="183"/>
    </row>
    <row r="83" spans="1:12" s="99" customFormat="1" ht="63.75">
      <c r="A83" s="91"/>
      <c r="B83" s="92" t="s">
        <v>27</v>
      </c>
      <c r="C83" s="93" t="s">
        <v>28</v>
      </c>
      <c r="D83" s="93" t="s">
        <v>29</v>
      </c>
      <c r="E83" s="1" t="s">
        <v>63</v>
      </c>
      <c r="F83" s="1" t="s">
        <v>64</v>
      </c>
      <c r="G83" s="1" t="s">
        <v>65</v>
      </c>
      <c r="H83" s="1" t="s">
        <v>66</v>
      </c>
      <c r="I83" s="72" t="s">
        <v>83</v>
      </c>
      <c r="J83" s="72" t="s">
        <v>84</v>
      </c>
      <c r="K83" s="72" t="s">
        <v>85</v>
      </c>
      <c r="L83" s="73" t="s">
        <v>69</v>
      </c>
    </row>
    <row r="84" spans="1:12" s="90" customFormat="1" ht="12.75">
      <c r="A84" s="91" t="s">
        <v>40</v>
      </c>
      <c r="B84" s="94">
        <v>0.096</v>
      </c>
      <c r="C84" s="94">
        <f>B84*2.5</f>
        <v>0.24</v>
      </c>
      <c r="D84" s="94">
        <f>(C84/100)*30</f>
        <v>0.072</v>
      </c>
      <c r="E84" s="94">
        <f>D84/2*100</f>
        <v>3.5999999999999996</v>
      </c>
      <c r="F84" s="94">
        <f>D84/3*100</f>
        <v>2.4</v>
      </c>
      <c r="G84" s="94">
        <f>D84/5*100</f>
        <v>1.44</v>
      </c>
      <c r="H84" s="94">
        <f>D84/6*100</f>
        <v>1.2</v>
      </c>
      <c r="I84" s="95">
        <v>1</v>
      </c>
      <c r="J84" s="96">
        <v>2</v>
      </c>
      <c r="K84" s="96">
        <v>1</v>
      </c>
      <c r="L84" s="97">
        <v>38958</v>
      </c>
    </row>
    <row r="85" spans="1:12" s="90" customFormat="1" ht="12.75">
      <c r="A85" s="91" t="s">
        <v>43</v>
      </c>
      <c r="B85" s="94">
        <f>(0.074/30)*100</f>
        <v>0.24666666666666665</v>
      </c>
      <c r="C85" s="94">
        <f>B85*2.5</f>
        <v>0.6166666666666666</v>
      </c>
      <c r="D85" s="94">
        <f>(C85/100)*30</f>
        <v>0.18499999999999997</v>
      </c>
      <c r="E85" s="94">
        <f>D85/2*100</f>
        <v>9.249999999999998</v>
      </c>
      <c r="F85" s="94">
        <f>D85/3*100</f>
        <v>6.166666666666665</v>
      </c>
      <c r="G85" s="94">
        <f>D85/5*100</f>
        <v>3.6999999999999993</v>
      </c>
      <c r="H85" s="94">
        <f>D85/6*100</f>
        <v>3.0833333333333326</v>
      </c>
      <c r="I85" s="95">
        <v>2</v>
      </c>
      <c r="J85" s="96">
        <v>1</v>
      </c>
      <c r="K85" s="96">
        <v>1</v>
      </c>
      <c r="L85" s="97">
        <v>38958</v>
      </c>
    </row>
    <row r="86" spans="1:12" s="90" customFormat="1" ht="12.75">
      <c r="A86" s="91" t="s">
        <v>41</v>
      </c>
      <c r="B86" s="94">
        <v>0.263</v>
      </c>
      <c r="C86" s="94">
        <f>B86*2.5</f>
        <v>0.6575</v>
      </c>
      <c r="D86" s="94">
        <f>(C86/100)*30</f>
        <v>0.19725</v>
      </c>
      <c r="E86" s="94">
        <f>D86/2*100</f>
        <v>9.8625</v>
      </c>
      <c r="F86" s="94">
        <f>D86/3*100</f>
        <v>6.575</v>
      </c>
      <c r="G86" s="94">
        <f>D86/5*100</f>
        <v>3.945</v>
      </c>
      <c r="H86" s="94">
        <f>D86/6*100</f>
        <v>3.2875</v>
      </c>
      <c r="I86" s="95">
        <v>3</v>
      </c>
      <c r="J86" s="96">
        <v>2</v>
      </c>
      <c r="K86" s="96">
        <v>1</v>
      </c>
      <c r="L86" s="97">
        <v>38966</v>
      </c>
    </row>
    <row r="87" spans="1:12" s="110" customFormat="1" ht="54" customHeight="1" thickBot="1">
      <c r="A87" s="106" t="s">
        <v>35</v>
      </c>
      <c r="B87" s="107"/>
      <c r="C87" s="111">
        <v>1.74</v>
      </c>
      <c r="D87" s="107"/>
      <c r="E87" s="107"/>
      <c r="F87" s="107"/>
      <c r="G87" s="107"/>
      <c r="H87" s="107"/>
      <c r="I87" s="107"/>
      <c r="J87" s="107"/>
      <c r="K87" s="108"/>
      <c r="L87" s="109"/>
    </row>
    <row r="89" spans="1:11" s="42" customFormat="1" ht="12.75">
      <c r="A89" s="165" t="s">
        <v>95</v>
      </c>
      <c r="B89" s="165"/>
      <c r="C89" s="165"/>
      <c r="D89" s="165"/>
      <c r="E89" s="165"/>
      <c r="F89" s="165"/>
      <c r="G89" s="165"/>
      <c r="H89" s="165"/>
      <c r="I89" s="165"/>
      <c r="J89" s="165"/>
      <c r="K89" s="165"/>
    </row>
    <row r="90" spans="1:11" s="14" customFormat="1" ht="12.75">
      <c r="A90" s="55"/>
      <c r="B90" s="56"/>
      <c r="C90" s="57"/>
      <c r="D90" s="57"/>
      <c r="E90" s="55"/>
      <c r="F90" s="55"/>
      <c r="G90" s="55"/>
      <c r="H90" s="55"/>
      <c r="I90" s="55"/>
      <c r="J90" s="55"/>
      <c r="K90" s="58"/>
    </row>
    <row r="91" spans="1:12" s="14" customFormat="1" ht="37.5" customHeight="1">
      <c r="A91" s="171" t="s">
        <v>96</v>
      </c>
      <c r="B91" s="171"/>
      <c r="C91" s="171"/>
      <c r="D91" s="171"/>
      <c r="E91" s="171"/>
      <c r="F91" s="171"/>
      <c r="G91" s="171"/>
      <c r="H91" s="171"/>
      <c r="I91" s="171"/>
      <c r="J91" s="171"/>
      <c r="K91" s="171"/>
      <c r="L91" s="171"/>
    </row>
    <row r="92" spans="1:11" s="14" customFormat="1" ht="13.5" thickBot="1">
      <c r="A92" s="59"/>
      <c r="B92" s="84"/>
      <c r="C92" s="85"/>
      <c r="D92" s="85"/>
      <c r="E92" s="75"/>
      <c r="F92" s="75"/>
      <c r="G92" s="75"/>
      <c r="H92" s="75"/>
      <c r="I92" s="75"/>
      <c r="J92" s="75"/>
      <c r="K92" s="86"/>
    </row>
    <row r="93" spans="1:12" s="14" customFormat="1" ht="37.5" customHeight="1">
      <c r="A93" s="139" t="s">
        <v>51</v>
      </c>
      <c r="B93" s="140"/>
      <c r="C93" s="140"/>
      <c r="D93" s="140"/>
      <c r="E93" s="140"/>
      <c r="F93" s="140"/>
      <c r="G93" s="120"/>
      <c r="I93" s="186" t="s">
        <v>70</v>
      </c>
      <c r="J93" s="187"/>
      <c r="K93" s="187"/>
      <c r="L93" s="188"/>
    </row>
    <row r="94" spans="1:12" s="14" customFormat="1" ht="12.75" customHeight="1">
      <c r="A94" s="141" t="s">
        <v>97</v>
      </c>
      <c r="B94" s="142"/>
      <c r="C94" s="142"/>
      <c r="D94" s="142"/>
      <c r="E94" s="142"/>
      <c r="F94" s="142"/>
      <c r="G94" s="143"/>
      <c r="I94" s="184" t="s">
        <v>53</v>
      </c>
      <c r="J94" s="185"/>
      <c r="K94" s="168" t="s">
        <v>54</v>
      </c>
      <c r="L94" s="159"/>
    </row>
    <row r="95" spans="1:12" s="14" customFormat="1" ht="12.75" customHeight="1">
      <c r="A95" s="141" t="s">
        <v>90</v>
      </c>
      <c r="B95" s="142"/>
      <c r="C95" s="142"/>
      <c r="D95" s="142"/>
      <c r="E95" s="142"/>
      <c r="F95" s="142"/>
      <c r="G95" s="143"/>
      <c r="I95" s="163" t="s">
        <v>55</v>
      </c>
      <c r="J95" s="158"/>
      <c r="K95" s="158" t="s">
        <v>56</v>
      </c>
      <c r="L95" s="159"/>
    </row>
    <row r="96" spans="1:12" s="14" customFormat="1" ht="12.75" customHeight="1">
      <c r="A96" s="160" t="s">
        <v>91</v>
      </c>
      <c r="B96" s="161"/>
      <c r="C96" s="161"/>
      <c r="D96" s="161"/>
      <c r="E96" s="161"/>
      <c r="F96" s="161"/>
      <c r="G96" s="162"/>
      <c r="I96" s="163" t="s">
        <v>57</v>
      </c>
      <c r="J96" s="158"/>
      <c r="K96" s="158" t="s">
        <v>58</v>
      </c>
      <c r="L96" s="159"/>
    </row>
    <row r="97" spans="1:12" s="14" customFormat="1" ht="13.5" customHeight="1" thickBot="1">
      <c r="A97" s="147" t="s">
        <v>92</v>
      </c>
      <c r="B97" s="148"/>
      <c r="C97" s="148"/>
      <c r="D97" s="148"/>
      <c r="E97" s="148"/>
      <c r="F97" s="148"/>
      <c r="G97" s="149"/>
      <c r="I97" s="163" t="s">
        <v>59</v>
      </c>
      <c r="J97" s="158"/>
      <c r="K97" s="158" t="s">
        <v>60</v>
      </c>
      <c r="L97" s="159"/>
    </row>
    <row r="98" spans="9:12" s="14" customFormat="1" ht="13.5" thickBot="1">
      <c r="I98" s="169" t="s">
        <v>61</v>
      </c>
      <c r="J98" s="170"/>
      <c r="K98" s="170" t="s">
        <v>62</v>
      </c>
      <c r="L98" s="138"/>
    </row>
    <row r="99" s="14" customFormat="1" ht="12.75">
      <c r="K99" s="17"/>
    </row>
  </sheetData>
  <mergeCells count="81">
    <mergeCell ref="A74:G74"/>
    <mergeCell ref="A75:G75"/>
    <mergeCell ref="I22:L22"/>
    <mergeCell ref="I23:J23"/>
    <mergeCell ref="I24:J24"/>
    <mergeCell ref="K23:L23"/>
    <mergeCell ref="K24:L24"/>
    <mergeCell ref="I25:J25"/>
    <mergeCell ref="K25:L25"/>
    <mergeCell ref="A73:G73"/>
    <mergeCell ref="A20:L20"/>
    <mergeCell ref="I26:J26"/>
    <mergeCell ref="K26:L26"/>
    <mergeCell ref="I27:J27"/>
    <mergeCell ref="K27:L27"/>
    <mergeCell ref="K50:L50"/>
    <mergeCell ref="A71:G71"/>
    <mergeCell ref="A69:L69"/>
    <mergeCell ref="I71:L71"/>
    <mergeCell ref="I51:J51"/>
    <mergeCell ref="K51:L51"/>
    <mergeCell ref="A67:K67"/>
    <mergeCell ref="A79:L80"/>
    <mergeCell ref="I47:J47"/>
    <mergeCell ref="K47:L47"/>
    <mergeCell ref="I48:J48"/>
    <mergeCell ref="K48:L48"/>
    <mergeCell ref="I49:J49"/>
    <mergeCell ref="K49:L49"/>
    <mergeCell ref="I50:J50"/>
    <mergeCell ref="A53:L54"/>
    <mergeCell ref="A49:G49"/>
    <mergeCell ref="I74:J74"/>
    <mergeCell ref="K74:L74"/>
    <mergeCell ref="A46:G46"/>
    <mergeCell ref="A47:G47"/>
    <mergeCell ref="I72:J72"/>
    <mergeCell ref="K72:L72"/>
    <mergeCell ref="I73:J73"/>
    <mergeCell ref="K73:L73"/>
    <mergeCell ref="I46:L46"/>
    <mergeCell ref="K94:L94"/>
    <mergeCell ref="A91:L91"/>
    <mergeCell ref="A25:G25"/>
    <mergeCell ref="A26:G26"/>
    <mergeCell ref="I93:L93"/>
    <mergeCell ref="I75:J75"/>
    <mergeCell ref="K75:L75"/>
    <mergeCell ref="A42:K42"/>
    <mergeCell ref="I76:J76"/>
    <mergeCell ref="K76:L76"/>
    <mergeCell ref="I95:J95"/>
    <mergeCell ref="K95:L95"/>
    <mergeCell ref="A18:K18"/>
    <mergeCell ref="A22:G22"/>
    <mergeCell ref="A94:G94"/>
    <mergeCell ref="A82:L82"/>
    <mergeCell ref="A89:K89"/>
    <mergeCell ref="A72:G72"/>
    <mergeCell ref="A93:G93"/>
    <mergeCell ref="I94:J94"/>
    <mergeCell ref="A48:G48"/>
    <mergeCell ref="I98:J98"/>
    <mergeCell ref="K98:L98"/>
    <mergeCell ref="A95:G95"/>
    <mergeCell ref="A96:G96"/>
    <mergeCell ref="I96:J96"/>
    <mergeCell ref="K96:L96"/>
    <mergeCell ref="A97:G97"/>
    <mergeCell ref="I97:J97"/>
    <mergeCell ref="K97:L97"/>
    <mergeCell ref="A77:G77"/>
    <mergeCell ref="A1:L2"/>
    <mergeCell ref="A4:L4"/>
    <mergeCell ref="A32:L32"/>
    <mergeCell ref="A56:L56"/>
    <mergeCell ref="A29:L30"/>
    <mergeCell ref="A23:G23"/>
    <mergeCell ref="A24:G24"/>
    <mergeCell ref="A44:L44"/>
    <mergeCell ref="A50:G50"/>
  </mergeCells>
  <printOptions/>
  <pageMargins left="0.75" right="0.75" top="1" bottom="1" header="0.5" footer="0.5"/>
  <pageSetup fitToHeight="4" horizontalDpi="600" verticalDpi="600" orientation="landscape" paperSize="9" scale="87" r:id="rId1"/>
  <rowBreaks count="3" manualBreakCount="3">
    <brk id="28" max="11" man="1"/>
    <brk id="52" max="11" man="1"/>
    <brk id="7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SGUL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WinXP</cp:lastModifiedBy>
  <cp:lastPrinted>2006-09-29T07:55:24Z</cp:lastPrinted>
  <dcterms:created xsi:type="dcterms:W3CDTF">2006-09-26T15:06:36Z</dcterms:created>
  <dcterms:modified xsi:type="dcterms:W3CDTF">2006-09-29T09:23:38Z</dcterms:modified>
  <cp:category/>
  <cp:version/>
  <cp:contentType/>
  <cp:contentStatus/>
</cp:coreProperties>
</file>